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arja_Aedviir\Desktop\"/>
    </mc:Choice>
  </mc:AlternateContent>
  <bookViews>
    <workbookView xWindow="0" yWindow="0" windowWidth="21585" windowHeight="12615" tabRatio="683" activeTab="7"/>
  </bookViews>
  <sheets>
    <sheet name="Tarbimine" sheetId="33" r:id="rId1"/>
    <sheet name="Eeldused" sheetId="17" r:id="rId2"/>
    <sheet name="Inv_laen" sheetId="6" r:id="rId3"/>
    <sheet name="Rahavood" sheetId="15" r:id="rId4"/>
    <sheet name="Fin liigiti" sheetId="25" state="hidden" r:id="rId5"/>
    <sheet name="Tabel - Eeldused" sheetId="34" r:id="rId6"/>
    <sheet name="Tabel - tulud kulud" sheetId="35" r:id="rId7"/>
    <sheet name="Tabel - finatseerimise allikad" sheetId="3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u">'[1]1995; LEVER.WR1'!$G$155</definedName>
    <definedName name="__A16968" localSheetId="5">'[2]Pelnas nuostolis'!#REF!</definedName>
    <definedName name="__A16968" localSheetId="7">'[2]Pelnas nuostolis'!#REF!</definedName>
    <definedName name="__A16968" localSheetId="6">'[2]Pelnas nuostolis'!#REF!</definedName>
    <definedName name="__A16968">'[2]Pelnas nuostolis'!#REF!</definedName>
    <definedName name="__A19967" localSheetId="5">'[2]Pelnas nuostolis'!#REF!</definedName>
    <definedName name="__A19967" localSheetId="7">'[2]Pelnas nuostolis'!#REF!</definedName>
    <definedName name="__A19967" localSheetId="6">'[2]Pelnas nuostolis'!#REF!</definedName>
    <definedName name="__A19967">'[2]Pelnas nuostolis'!#REF!</definedName>
    <definedName name="__A20000" localSheetId="5">'[2]Pelnas nuostolis'!#REF!</definedName>
    <definedName name="__A20000" localSheetId="7">'[2]Pelnas nuostolis'!#REF!</definedName>
    <definedName name="__A20000" localSheetId="6">'[2]Pelnas nuostolis'!#REF!</definedName>
    <definedName name="__A20000">'[2]Pelnas nuostolis'!#REF!</definedName>
    <definedName name="__A30000" localSheetId="5">'[2]Pelnas nuostolis'!#REF!</definedName>
    <definedName name="__A30000" localSheetId="7">'[2]Pelnas nuostolis'!#REF!</definedName>
    <definedName name="__A30000" localSheetId="6">'[2]Pelnas nuostolis'!#REF!</definedName>
    <definedName name="__A30000">'[2]Pelnas nuostolis'!#REF!</definedName>
    <definedName name="__FDS_HYPERLINK_TOGGLE_STATE__" hidden="1">"ON"</definedName>
    <definedName name="__FDS_UNIQUE_RANGE_ID_GENERATOR_COUNTER" hidden="1">18367</definedName>
    <definedName name="__FDS_USED_FOR_REUSING_RANGE_IDS_RECYCLE" hidden="1">{17974,17986,17988,17993,17995,17997,17999,18001,18003,18014,18021,17307,17323,17325,17330,17332,17334,17336,17343,17345,17357,17975,17989,17987,17996,17994,18000,17998,18007,18002,17311,17326,17324,17333,17331,17337,17335,17346,17344,17312,17313,17976,17977,17350,17358,17351,18022,18015,17302,17301,17295,17294,17290,17289,17288,17287,17280,17279,17278,17277,17276,17275,17274,17273,17269,17268,17267,17266,17258,17257,17256,17255,17414,17413,17407,17406,17402,17401,17400,17399,17392,17391,17390,17389,17388,17387,17386,17385,17381,17380,17379,17378,17368,17367,17366,17363,17472,17471,17465,17464,17460,17459,17458,17457,17450,17449,17448,17447,17446,17445,17444,17443,17439,17438,17437,17436,17425,17424,17423,17419,17528,17527,17521,17520,17516,17515,17514,17513,17507,17506,17505,17504,17503,17502,17501,17500,17496,17495,17494,17493,17483,17482,17481,17477,17582,17581,17575,17574,17570,17569,17568,17567,17561,17560,17559,17558,17557,17556,17555,17554,17550,17549,17548,17547,17538,17537,17536,17533,17638,17637,17631,17630,17625,17624,17623,17619,17616,17615,17614,17613,17612,17611,17610,17609,17605,17604,17603,17602,17592,17591,17590,17587,17696,17695,17689,17688,17684,17683,17682,17681,17674,17673,17672,17671,17670,17669,17668,17667,17663,17662,17661,17660,17649,17648,17647,17643,17754,17753,17747,17746,17742,17741,17740,17739,17732,17731,17730,17729,17728,17727,17726,17725,17721,17720,17719,17718,17707,17706,17705,17701,17815,17807,17806,17805,17804,17798,17797,17793,17792,17791,17788,17785,17784,17783,17782,17781}</definedName>
    <definedName name="_1__FDSAUDITLINK__" hidden="1">{"fdsup://directions/FAT Viewer?action=UPDATE&amp;creator=factset&amp;DYN_ARGS=TRUE&amp;DOC_NAME=FAT:FQL_AUDITING_CLIENT_TEMPLATE.FAT&amp;display_string=Audit&amp;VAR:KEY=VGNCPODUVU&amp;VAR:QUERY=RkZfTkVUX0lOQyhBTk4sMjAwOSwsLCxTRUsp&amp;WINDOW=FIRST_POPUP&amp;HEIGHT=450&amp;WIDTH=450&amp;START_MA","XIMIZED=FALSE&amp;VAR:CALENDAR=FIVEDAY&amp;VAR:SYMBOL=418004&amp;VAR:INDEX=0"}</definedName>
    <definedName name="_10__FDSAUDITLINK__" hidden="1">{"fdsup://directions/FAT Viewer?action=UPDATE&amp;creator=factset&amp;DYN_ARGS=TRUE&amp;DOC_NAME=FAT:FQL_AUDITING_CLIENT_TEMPLATE.FAT&amp;display_string=Audit&amp;VAR:KEY=ULGXWTCBQF&amp;VAR:QUERY=KEZGX0VCSVRfSUIoQU5OLDIwMTMsLCwsKUBFQ0FfTUVEX0VCSVQoMjAxMywsLCdDVVI9JywnV0lOPSxQRVY9J","ykp&amp;WINDOW=FIRST_POPUP&amp;HEIGHT=450&amp;WIDTH=450&amp;START_MAXIMIZED=FALSE&amp;VAR:CALENDAR=FIVEDAY&amp;VAR:INDEX=0"}</definedName>
    <definedName name="_11__FDSAUDITLINK__" hidden="1">{"fdsup://directions/FAT Viewer?action=UPDATE&amp;creator=factset&amp;DYN_ARGS=TRUE&amp;DOC_NAME=FAT:FQL_AUDITING_CLIENT_TEMPLATE.FAT&amp;display_string=Audit&amp;VAR:KEY=LWBKHSXEZQ&amp;VAR:QUERY=RkZfQ0FQRVgoQU5OLDIwMDksLCwsU0VLKQ==&amp;WINDOW=FIRST_POPUP&amp;HEIGHT=450&amp;WIDTH=450&amp;START_MA","XIMIZED=FALSE&amp;VAR:CALENDAR=FIVEDAY&amp;VAR:SYMBOL=418004&amp;VAR:INDEX=0"}</definedName>
    <definedName name="_12__FDSAUDITLINK__" hidden="1">{"fdsup://directions/FAT Viewer?action=UPDATE&amp;creator=factset&amp;DYN_ARGS=TRUE&amp;DOC_NAME=FAT:FQL_AUDITING_CLIENT_TEMPLATE.FAT&amp;display_string=Audit&amp;VAR:KEY=GVCTQVCBIF&amp;VAR:QUERY=KEZGX0VCSVRfSUIoQU5OLDIwMTEsLCwsKUBFQ0FfTUVEX0VCSVQoMjAxMSwsLCdDVVI9JywnV0lOPSxQRVY9J","ykp&amp;WINDOW=FIRST_POPUP&amp;HEIGHT=450&amp;WIDTH=450&amp;START_MAXIMIZED=FALSE&amp;VAR:CALENDAR=FIVEDAY&amp;VAR:INDEX=0"}</definedName>
    <definedName name="_13__FDSAUDITLINK__" hidden="1">{"fdsup://directions/FAT Viewer?action=UPDATE&amp;creator=factset&amp;DYN_ARGS=TRUE&amp;DOC_NAME=FAT:FQL_AUDITING_CLIENT_TEMPLATE.FAT&amp;display_string=Audit&amp;VAR:KEY=MZWXGDSRKT&amp;VAR:QUERY=KEZGX0VCSVRfSUIoQU5OLDIwMTAsLCwsKUBFQ0FfTUVEX0VCSVQoMjAxMCwsLCdDVVI9JywnV0lOPSxQRVY9J","ykp&amp;WINDOW=FIRST_POPUP&amp;HEIGHT=450&amp;WIDTH=450&amp;START_MAXIMIZED=FALSE&amp;VAR:CALENDAR=FIVEDAY&amp;VAR:INDEX=0"}</definedName>
    <definedName name="_14__FDSAUDITLINK__" hidden="1">{"fdsup://directions/FAT Viewer?action=UPDATE&amp;creator=factset&amp;DYN_ARGS=TRUE&amp;DOC_NAME=FAT:FQL_AUDITING_CLIENT_TEMPLATE.FAT&amp;display_string=Audit&amp;VAR:KEY=ULGXWTCBQF&amp;VAR:QUERY=KEZGX0VCSVRfSUIoQU5OLDIwMTMsLCwsKUBFQ0FfTUVEX0VCSVQoMjAxMywsLCdDVVI9JywnV0lOPSxQRVY9J","ykp&amp;WINDOW=FIRST_POPUP&amp;HEIGHT=450&amp;WIDTH=450&amp;START_MAXIMIZED=FALSE&amp;VAR:CALENDAR=FIVEDAY&amp;VAR:INDEX=0"}</definedName>
    <definedName name="_14617__FDSAUDITLINK__" hidden="1">{"fdsup://directions/FAT Viewer?action=UPDATE&amp;creator=factset&amp;DYN_ARGS=TRUE&amp;DOC_NAME=FAT:FQL_AUDITING_CLIENT_TEMPLATE.FAT&amp;display_string=Audit&amp;VAR:KEY=CZEVUPKLCD&amp;VAR:QUERY=KEZGX0VCSVRfSUIoQU5OLDIwMTMsLCwsU0VLKUBFQ0FfTUVEX0VCSVQoMjAxMyw0MDQzNSwsLCdDVVI9U0VLJ","ywnV0lOPTEwMCxQRVY9WScpKQ==&amp;WINDOW=FIRST_POPUP&amp;HEIGHT=450&amp;WIDTH=450&amp;START_MAXIMIZED=FALSE&amp;VAR:CALENDAR=FIVEDAY&amp;VAR:SYMBOL=B0FLGQ&amp;VAR:INDEX=0"}</definedName>
    <definedName name="_14618__FDSAUDITLINK__" hidden="1">{"fdsup://directions/FAT Viewer?action=UPDATE&amp;creator=factset&amp;DYN_ARGS=TRUE&amp;DOC_NAME=FAT:FQL_AUDITING_CLIENT_TEMPLATE.FAT&amp;display_string=Audit&amp;VAR:KEY=ONAXMNGLKD&amp;VAR:QUERY=RkZfTkVUX0lOQyhBTk4sMjAwNywsLCxTRUsp&amp;WINDOW=FIRST_POPUP&amp;HEIGHT=450&amp;WIDTH=450&amp;START_MA","XIMIZED=FALSE&amp;VAR:CALENDAR=FIVEDAY&amp;VAR:SYMBOL=B0FLGQ&amp;VAR:INDEX=0"}</definedName>
    <definedName name="_14619__FDSAUDITLINK__" hidden="1">{"fdsup://directions/FAT Viewer?action=UPDATE&amp;creator=factset&amp;DYN_ARGS=TRUE&amp;DOC_NAME=FAT:FQL_AUDITING_CLIENT_TEMPLATE.FAT&amp;display_string=Audit&amp;VAR:KEY=YHWPEZUVKV&amp;VAR:QUERY=RkZfTkVUX0lOQyhBTk4sMjAwOCwsLCxTRUsp&amp;WINDOW=FIRST_POPUP&amp;HEIGHT=450&amp;WIDTH=450&amp;START_MA","XIMIZED=FALSE&amp;VAR:CALENDAR=FIVEDAY&amp;VAR:SYMBOL=B0FLGQ&amp;VAR:INDEX=0"}</definedName>
    <definedName name="_14620__FDSAUDITLINK__" hidden="1">{"fdsup://directions/FAT Viewer?action=UPDATE&amp;creator=factset&amp;DYN_ARGS=TRUE&amp;DOC_NAME=FAT:FQL_AUDITING_CLIENT_TEMPLATE.FAT&amp;display_string=Audit&amp;VAR:KEY=UHCREVCXQF&amp;VAR:QUERY=RkZfTkVUX0lOQyhBTk4sMjAwOSwsLCxTRUsp&amp;WINDOW=FIRST_POPUP&amp;HEIGHT=450&amp;WIDTH=450&amp;START_MA","XIMIZED=FALSE&amp;VAR:CALENDAR=FIVEDAY&amp;VAR:SYMBOL=B0FLGQ&amp;VAR:INDEX=0"}</definedName>
    <definedName name="_14621__FDSAUDITLINK__" hidden="1">{"fdsup://directions/FAT Viewer?action=UPDATE&amp;creator=factset&amp;DYN_ARGS=TRUE&amp;DOC_NAME=FAT:FQL_AUDITING_CLIENT_TEMPLATE.FAT&amp;display_string=Audit&amp;VAR:KEY=ARYZABENCP&amp;VAR:QUERY=KEZGX05FVF9JTkMoQU5OLDIwMTAsLCwsU0VLKUBFQ0FfTUVEX05FVCgyMDEwLDQwNDM1LCwsJ0NVUj1TRUsnL","CdXSU49MTAwLFBFVj1ZJykp&amp;WINDOW=FIRST_POPUP&amp;HEIGHT=450&amp;WIDTH=450&amp;START_MAXIMIZED=FALSE&amp;VAR:CALENDAR=FIVEDAY&amp;VAR:SYMBOL=B0FLGQ&amp;VAR:INDEX=0"}</definedName>
    <definedName name="_14622__FDSAUDITLINK__" hidden="1">{"fdsup://directions/FAT Viewer?action=UPDATE&amp;creator=factset&amp;DYN_ARGS=TRUE&amp;DOC_NAME=FAT:FQL_AUDITING_CLIENT_TEMPLATE.FAT&amp;display_string=Audit&amp;VAR:KEY=OVKLSNGVCL&amp;VAR:QUERY=KEZGX05FVF9JTkMoQU5OLDIwMTEsLCwsU0VLKUBFQ0FfTUVEX05FVCgyMDExLDQwNDM1LCwsJ0NVUj1TRUsnL","CdXSU49MTAwLFBFVj1ZJykp&amp;WINDOW=FIRST_POPUP&amp;HEIGHT=450&amp;WIDTH=450&amp;START_MAXIMIZED=FALSE&amp;VAR:CALENDAR=FIVEDAY&amp;VAR:SYMBOL=B0FLGQ&amp;VAR:INDEX=0"}</definedName>
    <definedName name="_14623__FDSAUDITLINK__" hidden="1">{"fdsup://directions/FAT Viewer?action=UPDATE&amp;creator=factset&amp;DYN_ARGS=TRUE&amp;DOC_NAME=FAT:FQL_AUDITING_CLIENT_TEMPLATE.FAT&amp;display_string=Audit&amp;VAR:KEY=EJGJMNGFIP&amp;VAR:QUERY=KEZGX05FVF9JTkMoQU5OLDIwMTIsLCwsU0VLKUBFQ0FfTUVEX05FVCgyMDEyLDQwNDM1LCwsJ0NVUj1TRUsnL","CdXSU49MTAwLFBFVj1ZJykp&amp;WINDOW=FIRST_POPUP&amp;HEIGHT=450&amp;WIDTH=450&amp;START_MAXIMIZED=FALSE&amp;VAR:CALENDAR=FIVEDAY&amp;VAR:SYMBOL=B0FLGQ&amp;VAR:INDEX=0"}</definedName>
    <definedName name="_14624__FDSAUDITLINK__" hidden="1">{"fdsup://directions/FAT Viewer?action=UPDATE&amp;creator=factset&amp;DYN_ARGS=TRUE&amp;DOC_NAME=FAT:FQL_AUDITING_CLIENT_TEMPLATE.FAT&amp;display_string=Audit&amp;VAR:KEY=AVEPIPCFSL&amp;VAR:QUERY=KEZGX05FVF9JTkMoQU5OLDIwMTMsLCwsU0VLKUBFQ0FfTUVEX05FVCgyMDEzLDQwNDM1LCwsJ0NVUj1TRUsnL","CdXSU49MTAwLFBFVj1ZJykp&amp;WINDOW=FIRST_POPUP&amp;HEIGHT=450&amp;WIDTH=450&amp;START_MAXIMIZED=FALSE&amp;VAR:CALENDAR=FIVEDAY&amp;VAR:SYMBOL=B0FLGQ&amp;VAR:INDEX=0"}</definedName>
    <definedName name="_14625__FDSAUDITLINK__" hidden="1">{"fdsup://directions/FAT Viewer?action=UPDATE&amp;creator=factset&amp;DYN_ARGS=TRUE&amp;DOC_NAME=FAT:FQL_AUDITING_CLIENT_TEMPLATE.FAT&amp;display_string=Audit&amp;VAR:KEY=EZWFURCJQZ&amp;VAR:QUERY=RkZfQ0FQRVgoQU5OLDIwMDcsLCwsU0VLKQ==&amp;WINDOW=FIRST_POPUP&amp;HEIGHT=450&amp;WIDTH=450&amp;START_MA","XIMIZED=FALSE&amp;VAR:CALENDAR=FIVEDAY&amp;VAR:SYMBOL=B0FLGQ&amp;VAR:INDEX=0"}</definedName>
    <definedName name="_14626__FDSAUDITLINK__" hidden="1">{"fdsup://directions/FAT Viewer?action=UPDATE&amp;creator=factset&amp;DYN_ARGS=TRUE&amp;DOC_NAME=FAT:FQL_AUDITING_CLIENT_TEMPLATE.FAT&amp;display_string=Audit&amp;VAR:KEY=YHMLCLQRUR&amp;VAR:QUERY=RkZfQ0FQRVgoQU5OLDIwMDgsLCwsU0VLKQ==&amp;WINDOW=FIRST_POPUP&amp;HEIGHT=450&amp;WIDTH=450&amp;START_MA","XIMIZED=FALSE&amp;VAR:CALENDAR=FIVEDAY&amp;VAR:SYMBOL=B0FLGQ&amp;VAR:INDEX=0"}</definedName>
    <definedName name="_14627__FDSAUDITLINK__" hidden="1">{"fdsup://directions/FAT Viewer?action=UPDATE&amp;creator=factset&amp;DYN_ARGS=TRUE&amp;DOC_NAME=FAT:FQL_AUDITING_CLIENT_TEMPLATE.FAT&amp;display_string=Audit&amp;VAR:KEY=QTWHUVIXCF&amp;VAR:QUERY=RkZfQ0FQRVgoQU5OLDIwMDksLCwsU0VLKQ==&amp;WINDOW=FIRST_POPUP&amp;HEIGHT=450&amp;WIDTH=450&amp;START_MA","XIMIZED=FALSE&amp;VAR:CALENDAR=FIVEDAY&amp;VAR:SYMBOL=B0FLGQ&amp;VAR:INDEX=0"}</definedName>
    <definedName name="_14628__FDSAUDITLINK__" hidden="1">{"fdsup://directions/FAT Viewer?action=UPDATE&amp;creator=factset&amp;DYN_ARGS=TRUE&amp;DOC_NAME=FAT:FQL_AUDITING_CLIENT_TEMPLATE.FAT&amp;display_string=Audit&amp;VAR:KEY=MJKLQXUROP&amp;VAR:QUERY=KEZGX0NBUEVYKEFOTiwyMDEwLCwsLFNFSylARUNBX01FRF9DQVBFWCgyMDEwLDQwNDM1LCwsJ0NVUj1TRUsnL","CdXSU49MTAwLFBFVj1ZJykp&amp;WINDOW=FIRST_POPUP&amp;HEIGHT=450&amp;WIDTH=450&amp;START_MAXIMIZED=FALSE&amp;VAR:CALENDAR=FIVEDAY&amp;VAR:SYMBOL=B0FLGQ&amp;VAR:INDEX=0"}</definedName>
    <definedName name="_14629__FDSAUDITLINK__" hidden="1">{"fdsup://directions/FAT Viewer?action=UPDATE&amp;creator=factset&amp;DYN_ARGS=TRUE&amp;DOC_NAME=FAT:FQL_AUDITING_CLIENT_TEMPLATE.FAT&amp;display_string=Audit&amp;VAR:KEY=CBQVILEDQN&amp;VAR:QUERY=KEZGX0NBUEVYKEFOTiwyMDExLCwsLFNFSylARUNBX01FRF9DQVBFWCgyMDExLDQwNDM1LCwsJ0NVUj1TRUsnL","CdXSU49MTAwLFBFVj1ZJykp&amp;WINDOW=FIRST_POPUP&amp;HEIGHT=450&amp;WIDTH=450&amp;START_MAXIMIZED=FALSE&amp;VAR:CALENDAR=FIVEDAY&amp;VAR:SYMBOL=B0FLGQ&amp;VAR:INDEX=0"}</definedName>
    <definedName name="_14630__FDSAUDITLINK__" hidden="1">{"fdsup://directions/FAT Viewer?action=UPDATE&amp;creator=factset&amp;DYN_ARGS=TRUE&amp;DOC_NAME=FAT:FQL_AUDITING_CLIENT_TEMPLATE.FAT&amp;display_string=Audit&amp;VAR:KEY=OLUFUXQLGH&amp;VAR:QUERY=KEZGX0NBUEVYKEFOTiwyMDEyLCwsLFNFSylARUNBX01FRF9DQVBFWCgyMDEyLDQwNDM1LCwsJ0NVUj1TRUsnL","CdXSU49MTAwLFBFVj1ZJykp&amp;WINDOW=FIRST_POPUP&amp;HEIGHT=450&amp;WIDTH=450&amp;START_MAXIMIZED=FALSE&amp;VAR:CALENDAR=FIVEDAY&amp;VAR:SYMBOL=B0FLGQ&amp;VAR:INDEX=0"}</definedName>
    <definedName name="_14631__FDSAUDITLINK__" hidden="1">{"fdsup://directions/FAT Viewer?action=UPDATE&amp;creator=factset&amp;DYN_ARGS=TRUE&amp;DOC_NAME=FAT:FQL_AUDITING_CLIENT_TEMPLATE.FAT&amp;display_string=Audit&amp;VAR:KEY=GHWNULAJSR&amp;VAR:QUERY=KEZGX0NBUEVYKEFOTiwyMDEzLCwsLFNFSylARUNBX01FRF9DQVBFWCgyMDEzLDQwNDM1LCwsJ0NVUj1TRUsnL","CdXSU49MTAwLFBFVj1ZJykp&amp;WINDOW=FIRST_POPUP&amp;HEIGHT=450&amp;WIDTH=450&amp;START_MAXIMIZED=FALSE&amp;VAR:CALENDAR=FIVEDAY&amp;VAR:SYMBOL=B0FLGQ&amp;VAR:INDEX=0"}</definedName>
    <definedName name="_14632__FDSAUDITLINK__" hidden="1">{"fdsup://directions/FAT Viewer?action=UPDATE&amp;creator=factset&amp;DYN_ARGS=TRUE&amp;DOC_NAME=FAT:FQL_AUDITING_CLIENT_TEMPLATE.FAT&amp;display_string=Audit&amp;VAR:KEY=KXEXUJQHUX&amp;VAR:QUERY=KEZGX0VCSVREQV9JQihMVE1TLDAsLCwsU0VLKUBGRl9FQklUREFfSUIoTFRNU19TRU1JLDAsLCwsU0VLKSk=&amp;","WINDOW=FIRST_POPUP&amp;HEIGHT=450&amp;WIDTH=450&amp;START_MAXIMIZED=FALSE&amp;VAR:CALENDAR=FIVEDAY&amp;VAR:SYMBOL=B0FLGQ&amp;VAR:INDEX=0"}</definedName>
    <definedName name="_14633__FDSAUDITLINK__" hidden="1">{"fdsup://directions/FAT Viewer?action=UPDATE&amp;creator=factset&amp;DYN_ARGS=TRUE&amp;DOC_NAME=FAT:FQL_AUDITING_CLIENT_TEMPLATE.FAT&amp;display_string=Audit&amp;VAR:KEY=SNWTYHQTYJ&amp;VAR:QUERY=RkZfU0hMRFJTX0VRKEFOTiwwLCwsLFNFSyk=&amp;WINDOW=FIRST_POPUP&amp;HEIGHT=450&amp;WIDTH=450&amp;START_MA","XIMIZED=FALSE&amp;VAR:CALENDAR=FIVEDAY&amp;VAR:SYMBOL=B0FLGQ&amp;VAR:INDEX=0"}</definedName>
    <definedName name="_14634__FDSAUDITLINK__" hidden="1">{"fdsup://directions/FAT Viewer?action=UPDATE&amp;creator=factset&amp;DYN_ARGS=TRUE&amp;DOC_NAME=FAT:FQL_AUDITING_CLIENT_TEMPLATE.FAT&amp;display_string=Audit&amp;VAR:KEY=KZIPYBMNMZ&amp;VAR:QUERY=RkZfRUJJVERBX0lCKEFOTiwyMDA3LCwsLFNFSyk=&amp;WINDOW=FIRST_POPUP&amp;HEIGHT=450&amp;WIDTH=450&amp;STAR","T_MAXIMIZED=FALSE&amp;VAR:CALENDAR=FIVEDAY&amp;VAR:SYMBOL=B0XNLR&amp;VAR:INDEX=0"}</definedName>
    <definedName name="_14635__FDSAUDITLINK__" hidden="1">{"fdsup://directions/FAT Viewer?action=UPDATE&amp;creator=factset&amp;DYN_ARGS=TRUE&amp;DOC_NAME=FAT:FQL_AUDITING_CLIENT_TEMPLATE.FAT&amp;display_string=Audit&amp;VAR:KEY=WTAZOBABOF&amp;VAR:QUERY=RkZfRUJJVERBX0lCKEFOTiwyMDA4LCwsLFNFSyk=&amp;WINDOW=FIRST_POPUP&amp;HEIGHT=450&amp;WIDTH=450&amp;STAR","T_MAXIMIZED=FALSE&amp;VAR:CALENDAR=FIVEDAY&amp;VAR:SYMBOL=B0XNLR&amp;VAR:INDEX=0"}</definedName>
    <definedName name="_14636__FDSAUDITLINK__" hidden="1">{"fdsup://directions/FAT Viewer?action=UPDATE&amp;creator=factset&amp;DYN_ARGS=TRUE&amp;DOC_NAME=FAT:FQL_AUDITING_CLIENT_TEMPLATE.FAT&amp;display_string=Audit&amp;VAR:KEY=ADQFKTCXUP&amp;VAR:QUERY=RkZfRUJJVERBX0lCKEFOTiwyMDA5LCwsLFNFSyk=&amp;WINDOW=FIRST_POPUP&amp;HEIGHT=450&amp;WIDTH=450&amp;STAR","T_MAXIMIZED=FALSE&amp;VAR:CALENDAR=FIVEDAY&amp;VAR:SYMBOL=B0XNLR&amp;VAR:INDEX=0"}</definedName>
    <definedName name="_14637__FDSAUDITLINK__" hidden="1">{"fdsup://directions/FAT Viewer?action=UPDATE&amp;creator=factset&amp;DYN_ARGS=TRUE&amp;DOC_NAME=FAT:FQL_AUDITING_CLIENT_TEMPLATE.FAT&amp;display_string=Audit&amp;VAR:KEY=WBSTWJYVGR&amp;VAR:QUERY=KEZGX0VCSVREQV9JQihBTk4sMjAxMCwsLCxTRUspQEVDQV9NRURfRUJJVERBKDIwMTAsNDA0MzUsLCwnQ1VSP","VNFSycsJ1dJTj0xMDAsUEVWPVknKSk=&amp;WINDOW=FIRST_POPUP&amp;HEIGHT=450&amp;WIDTH=450&amp;START_MAXIMIZED=FALSE&amp;VAR:CALENDAR=FIVEDAY&amp;VAR:SYMBOL=B0XNLR&amp;VAR:INDEX=0"}</definedName>
    <definedName name="_15__FDSAUDITLINK__" hidden="1">{"fdsup://directions/FAT Viewer?action=UPDATE&amp;creator=factset&amp;DYN_ARGS=TRUE&amp;DOC_NAME=FAT:FQL_AUDITING_CLIENT_TEMPLATE.FAT&amp;display_string=Audit&amp;VAR:KEY=SJABYJIJKV&amp;VAR:QUERY=KEZGX0VCSVRfSUIoQU5OLDIwMTIsLCwsKUBFQ0FfTUVEX0VCSVQoMjAxMiwsLCdDVVI9JywnV0lOPSxQRVY9J","ykp&amp;WINDOW=FIRST_POPUP&amp;HEIGHT=450&amp;WIDTH=450&amp;START_MAXIMIZED=FALSE&amp;VAR:CALENDAR=FIVEDAY&amp;VAR:INDEX=0"}</definedName>
    <definedName name="_15661__FDSAUDITLINK__" hidden="1">{"fdsup://directions/FAT Viewer?action=UPDATE&amp;creator=factset&amp;DYN_ARGS=TRUE&amp;DOC_NAME=FAT:FQL_AUDITING_CLIENT_TEMPLATE.FAT&amp;display_string=Audit&amp;VAR:KEY=OZOJSFYVKF&amp;VAR:QUERY=RkZfU0hMRFJTX0VRKEFOTiwwLCwsLFNFSyk=&amp;WINDOW=FIRST_POPUP&amp;HEIGHT=450&amp;WIDTH=450&amp;START_MA","XIMIZED=FALSE&amp;VAR:CALENDAR=FIVEDAY&amp;VAR:SYMBOL=B0YWGH&amp;VAR:INDEX=0"}</definedName>
    <definedName name="_15662__FDSAUDITLINK__" hidden="1">{"fdsup://directions/FAT Viewer?action=UPDATE&amp;creator=factset&amp;DYN_ARGS=TRUE&amp;DOC_NAME=FAT:FQL_AUDITING_CLIENT_TEMPLATE.FAT&amp;display_string=Audit&amp;VAR:KEY=AHCXWXMRQZ&amp;VAR:QUERY=KEZGX0VCSVREQV9JQihMVE1TLDAsLCwsU0VLKUBGRl9FQklUREFfSUIoTFRNU19TRU1JLDAsLCwsU0VLKSk=&amp;","WINDOW=FIRST_POPUP&amp;HEIGHT=450&amp;WIDTH=450&amp;START_MAXIMIZED=FALSE&amp;VAR:CALENDAR=FIVEDAY&amp;VAR:SYMBOL=B0YWGH&amp;VAR:INDEX=0"}</definedName>
    <definedName name="_15663__FDSAUDITLINK__" hidden="1">{"fdsup://Directions/FactSet Auditing Viewer?action=AUDIT_VALUE&amp;DB=129&amp;ID1=B0YWGH&amp;VALUEID=04831&amp;SDATE=2009&amp;PERIODTYPE=ANN_STD&amp;window=popup_no_bar&amp;width=385&amp;height=120&amp;START_MAXIMIZED=FALSE&amp;creator=factset&amp;display_string=Audit"}</definedName>
    <definedName name="_15664__FDSAUDITLINK__" hidden="1">{"fdsup://Directions/FactSet Auditing Viewer?action=AUDIT_VALUE&amp;DB=129&amp;ID1=B0YWGH&amp;VALUEID=04831&amp;SDATE=2007&amp;PERIODTYPE=ANN_STD&amp;window=popup_no_bar&amp;width=385&amp;height=120&amp;START_MAXIMIZED=FALSE&amp;creator=factset&amp;display_string=Audit"}</definedName>
    <definedName name="_15665__FDSAUDITLINK__" hidden="1">{"fdsup://directions/FAT Viewer?action=UPDATE&amp;creator=factset&amp;DYN_ARGS=TRUE&amp;DOC_NAME=FAT:FQL_AUDITING_CLIENT_TEMPLATE.FAT&amp;display_string=Audit&amp;VAR:KEY=ANGLANIROZ&amp;VAR:QUERY=KEZGX0NBUEVYKEFOTiwyMDEzLCwsLFNFSylARUNBX01FRF9DQVBFWCgyMDEzLDQwNDM1LCwsJ0NVUj1TRUsnL","CdXSU49MTAwLFBFVj1ZJykp&amp;WINDOW=FIRST_POPUP&amp;HEIGHT=450&amp;WIDTH=450&amp;START_MAXIMIZED=FALSE&amp;VAR:CALENDAR=FIVEDAY&amp;VAR:SYMBOL=B0YWGH&amp;VAR:INDEX=0"}</definedName>
    <definedName name="_15666__FDSAUDITLINK__" hidden="1">{"fdsup://directions/FAT Viewer?action=UPDATE&amp;creator=factset&amp;DYN_ARGS=TRUE&amp;DOC_NAME=FAT:FQL_AUDITING_CLIENT_TEMPLATE.FAT&amp;display_string=Audit&amp;VAR:KEY=ARONABIPUV&amp;VAR:QUERY=KEZGX0NBUEVYKEFOTiwyMDEyLCwsLFNFSylARUNBX01FRF9DQVBFWCgyMDEyLDQwNDM1LCwsJ0NVUj1TRUsnL","CdXSU49MTAwLFBFVj1ZJykp&amp;WINDOW=FIRST_POPUP&amp;HEIGHT=450&amp;WIDTH=450&amp;START_MAXIMIZED=FALSE&amp;VAR:CALENDAR=FIVEDAY&amp;VAR:SYMBOL=B0YWGH&amp;VAR:INDEX=0"}</definedName>
    <definedName name="_15667__FDSAUDITLINK__" hidden="1">{"fdsup://directions/FAT Viewer?action=UPDATE&amp;creator=factset&amp;DYN_ARGS=TRUE&amp;DOC_NAME=FAT:FQL_AUDITING_CLIENT_TEMPLATE.FAT&amp;display_string=Audit&amp;VAR:KEY=SFQZOZALGB&amp;VAR:QUERY=KEZGX0NBUEVYKEFOTiwyMDExLCwsLFNFSylARUNBX01FRF9DQVBFWCgyMDExLDQwNDM1LCwsJ0NVUj1TRUsnL","CdXSU49MTAwLFBFVj1ZJykp&amp;WINDOW=FIRST_POPUP&amp;HEIGHT=450&amp;WIDTH=450&amp;START_MAXIMIZED=FALSE&amp;VAR:CALENDAR=FIVEDAY&amp;VAR:SYMBOL=B0YWGH&amp;VAR:INDEX=0"}</definedName>
    <definedName name="_15668__FDSAUDITLINK__" hidden="1">{"fdsup://directions/FAT Viewer?action=UPDATE&amp;creator=factset&amp;DYN_ARGS=TRUE&amp;DOC_NAME=FAT:FQL_AUDITING_CLIENT_TEMPLATE.FAT&amp;display_string=Audit&amp;VAR:KEY=MVETYDWDID&amp;VAR:QUERY=KEZGX0NBUEVYKEFOTiwyMDEwLCwsLFNFSylARUNBX01FRF9DQVBFWCgyMDEwLDQwNDM1LCwsJ0NVUj1TRUsnL","CdXSU49MTAwLFBFVj1ZJykp&amp;WINDOW=FIRST_POPUP&amp;HEIGHT=450&amp;WIDTH=450&amp;START_MAXIMIZED=FALSE&amp;VAR:CALENDAR=FIVEDAY&amp;VAR:SYMBOL=B0YWGH&amp;VAR:INDEX=0"}</definedName>
    <definedName name="_15669__FDSAUDITLINK__" hidden="1">{"fdsup://directions/FAT Viewer?action=UPDATE&amp;creator=factset&amp;DYN_ARGS=TRUE&amp;DOC_NAME=FAT:FQL_AUDITING_CLIENT_TEMPLATE.FAT&amp;display_string=Audit&amp;VAR:KEY=SVKDEDATWN&amp;VAR:QUERY=RkZfQ0FQRVgoQU5OLDIwMDksLCwsU0VLKQ==&amp;WINDOW=FIRST_POPUP&amp;HEIGHT=450&amp;WIDTH=450&amp;START_MA","XIMIZED=FALSE&amp;VAR:CALENDAR=FIVEDAY&amp;VAR:SYMBOL=B0YWGH&amp;VAR:INDEX=0"}</definedName>
    <definedName name="_15670__FDSAUDITLINK__" hidden="1">{"fdsup://directions/FAT Viewer?action=UPDATE&amp;creator=factset&amp;DYN_ARGS=TRUE&amp;DOC_NAME=FAT:FQL_AUDITING_CLIENT_TEMPLATE.FAT&amp;display_string=Audit&amp;VAR:KEY=KRYZSNYVAF&amp;VAR:QUERY=RkZfQ0FQRVgoQU5OLDIwMDgsLCwsU0VLKQ==&amp;WINDOW=FIRST_POPUP&amp;HEIGHT=450&amp;WIDTH=450&amp;START_MA","XIMIZED=FALSE&amp;VAR:CALENDAR=FIVEDAY&amp;VAR:SYMBOL=B0YWGH&amp;VAR:INDEX=0"}</definedName>
    <definedName name="_15671__FDSAUDITLINK__" hidden="1">{"fdsup://directions/FAT Viewer?action=UPDATE&amp;creator=factset&amp;DYN_ARGS=TRUE&amp;DOC_NAME=FAT:FQL_AUDITING_CLIENT_TEMPLATE.FAT&amp;display_string=Audit&amp;VAR:KEY=CFGXGRCNYP&amp;VAR:QUERY=RkZfQ0FQRVgoQU5OLDIwMDcsLCwsU0VLKQ==&amp;WINDOW=FIRST_POPUP&amp;HEIGHT=450&amp;WIDTH=450&amp;START_MA","XIMIZED=FALSE&amp;VAR:CALENDAR=FIVEDAY&amp;VAR:SYMBOL=B0YWGH&amp;VAR:INDEX=0"}</definedName>
    <definedName name="_15672__FDSAUDITLINK__" hidden="1">{"fdsup://directions/FAT Viewer?action=UPDATE&amp;creator=factset&amp;DYN_ARGS=TRUE&amp;DOC_NAME=FAT:FQL_AUDITING_CLIENT_TEMPLATE.FAT&amp;display_string=Audit&amp;VAR:KEY=GZARMXQLGP&amp;VAR:QUERY=KEZGX05FVF9JTkMoQU5OLDIwMTMsLCwsU0VLKUBFQ0FfTUVEX05FVCgyMDEzLDQwNDM1LCwsJ0NVUj1TRUsnL","CdXSU49MTAwLFBFVj1ZJykp&amp;WINDOW=FIRST_POPUP&amp;HEIGHT=450&amp;WIDTH=450&amp;START_MAXIMIZED=FALSE&amp;VAR:CALENDAR=FIVEDAY&amp;VAR:SYMBOL=B0YWGH&amp;VAR:INDEX=0"}</definedName>
    <definedName name="_15673__FDSAUDITLINK__" hidden="1">{"fdsup://directions/FAT Viewer?action=UPDATE&amp;creator=factset&amp;DYN_ARGS=TRUE&amp;DOC_NAME=FAT:FQL_AUDITING_CLIENT_TEMPLATE.FAT&amp;display_string=Audit&amp;VAR:KEY=EFADKJSJKZ&amp;VAR:QUERY=KEZGX05FVF9JTkMoQU5OLDIwMTIsLCwsU0VLKUBFQ0FfTUVEX05FVCgyMDEyLDQwNDM1LCwsJ0NVUj1TRUsnL","CdXSU49MTAwLFBFVj1ZJykp&amp;WINDOW=FIRST_POPUP&amp;HEIGHT=450&amp;WIDTH=450&amp;START_MAXIMIZED=FALSE&amp;VAR:CALENDAR=FIVEDAY&amp;VAR:SYMBOL=B0YWGH&amp;VAR:INDEX=0"}</definedName>
    <definedName name="_15674__FDSAUDITLINK__" hidden="1">{"fdsup://directions/FAT Viewer?action=UPDATE&amp;creator=factset&amp;DYN_ARGS=TRUE&amp;DOC_NAME=FAT:FQL_AUDITING_CLIENT_TEMPLATE.FAT&amp;display_string=Audit&amp;VAR:KEY=APKPUXILYT&amp;VAR:QUERY=KEZGX05FVF9JTkMoQU5OLDIwMTEsLCwsU0VLKUBFQ0FfTUVEX05FVCgyMDExLDQwNDM1LCwsJ0NVUj1TRUsnL","CdXSU49MTAwLFBFVj1ZJykp&amp;WINDOW=FIRST_POPUP&amp;HEIGHT=450&amp;WIDTH=450&amp;START_MAXIMIZED=FALSE&amp;VAR:CALENDAR=FIVEDAY&amp;VAR:SYMBOL=B0YWGH&amp;VAR:INDEX=0"}</definedName>
    <definedName name="_15675__FDSAUDITLINK__" hidden="1">{"fdsup://directions/FAT Viewer?action=UPDATE&amp;creator=factset&amp;DYN_ARGS=TRUE&amp;DOC_NAME=FAT:FQL_AUDITING_CLIENT_TEMPLATE.FAT&amp;display_string=Audit&amp;VAR:KEY=EBQRCPKHYR&amp;VAR:QUERY=KEZGX05FVF9JTkMoQU5OLDIwMTAsLCwsU0VLKUBFQ0FfTUVEX05FVCgyMDEwLDQwNDM1LCwsJ0NVUj1TRUsnL","CdXSU49MTAwLFBFVj1ZJykp&amp;WINDOW=FIRST_POPUP&amp;HEIGHT=450&amp;WIDTH=450&amp;START_MAXIMIZED=FALSE&amp;VAR:CALENDAR=FIVEDAY&amp;VAR:SYMBOL=B0YWGH&amp;VAR:INDEX=0"}</definedName>
    <definedName name="_15676__FDSAUDITLINK__" hidden="1">{"fdsup://directions/FAT Viewer?action=UPDATE&amp;creator=factset&amp;DYN_ARGS=TRUE&amp;DOC_NAME=FAT:FQL_AUDITING_CLIENT_TEMPLATE.FAT&amp;display_string=Audit&amp;VAR:KEY=ENWXYTKNKT&amp;VAR:QUERY=RkZfTkVUX0lOQyhBTk4sMjAwOSwsLCxTRUsp&amp;WINDOW=FIRST_POPUP&amp;HEIGHT=450&amp;WIDTH=450&amp;START_MA","XIMIZED=FALSE&amp;VAR:CALENDAR=FIVEDAY&amp;VAR:SYMBOL=B0YWGH&amp;VAR:INDEX=0"}</definedName>
    <definedName name="_15677__FDSAUDITLINK__" hidden="1">{"fdsup://directions/FAT Viewer?action=UPDATE&amp;creator=factset&amp;DYN_ARGS=TRUE&amp;DOC_NAME=FAT:FQL_AUDITING_CLIENT_TEMPLATE.FAT&amp;display_string=Audit&amp;VAR:KEY=WXADOXSNKV&amp;VAR:QUERY=RkZfTkVUX0lOQyhBTk4sMjAwOCwsLCxTRUsp&amp;WINDOW=FIRST_POPUP&amp;HEIGHT=450&amp;WIDTH=450&amp;START_MA","XIMIZED=FALSE&amp;VAR:CALENDAR=FIVEDAY&amp;VAR:SYMBOL=B0YWGH&amp;VAR:INDEX=0"}</definedName>
    <definedName name="_15678__FDSAUDITLINK__" hidden="1">{"fdsup://directions/FAT Viewer?action=UPDATE&amp;creator=factset&amp;DYN_ARGS=TRUE&amp;DOC_NAME=FAT:FQL_AUDITING_CLIENT_TEMPLATE.FAT&amp;display_string=Audit&amp;VAR:KEY=IPORSDKZER&amp;VAR:QUERY=RkZfTkVUX0lOQyhBTk4sMjAwNywsLCxTRUsp&amp;WINDOW=FIRST_POPUP&amp;HEIGHT=450&amp;WIDTH=450&amp;START_MA","XIMIZED=FALSE&amp;VAR:CALENDAR=FIVEDAY&amp;VAR:SYMBOL=B0YWGH&amp;VAR:INDEX=0"}</definedName>
    <definedName name="_15679__FDSAUDITLINK__" hidden="1">{"fdsup://directions/FAT Viewer?action=UPDATE&amp;creator=factset&amp;DYN_ARGS=TRUE&amp;DOC_NAME=FAT:FQL_AUDITING_CLIENT_TEMPLATE.FAT&amp;display_string=Audit&amp;VAR:KEY=QHGFOVMHAL&amp;VAR:QUERY=KEZGX0VCSVRfSUIoQU5OLDIwMTMsLCwsU0VLKUBFQ0FfTUVEX0VCSVQoMjAxMyw0MDQzNSwsLCdDVVI9U0VLJ","ywnV0lOPTEwMCxQRVY9WScpKQ==&amp;WINDOW=FIRST_POPUP&amp;HEIGHT=450&amp;WIDTH=450&amp;START_MAXIMIZED=FALSE&amp;VAR:CALENDAR=FIVEDAY&amp;VAR:SYMBOL=B0YWGH&amp;VAR:INDEX=0"}</definedName>
    <definedName name="_15680__FDSAUDITLINK__" hidden="1">{"fdsup://directions/FAT Viewer?action=UPDATE&amp;creator=factset&amp;DYN_ARGS=TRUE&amp;DOC_NAME=FAT:FQL_AUDITING_CLIENT_TEMPLATE.FAT&amp;display_string=Audit&amp;VAR:KEY=STSZADOZYH&amp;VAR:QUERY=KEZGX0VCSVRfSUIoQU5OLDIwMTIsLCwsU0VLKUBFQ0FfTUVEX0VCSVQoMjAxMiw0MDQzNSwsLCdDVVI9U0VLJ","ywnV0lOPTEwMCxQRVY9WScpKQ==&amp;WINDOW=FIRST_POPUP&amp;HEIGHT=450&amp;WIDTH=450&amp;START_MAXIMIZED=FALSE&amp;VAR:CALENDAR=FIVEDAY&amp;VAR:SYMBOL=B0YWGH&amp;VAR:INDEX=0"}</definedName>
    <definedName name="_15681__FDSAUDITLINK__" hidden="1">{"fdsup://directions/FAT Viewer?action=UPDATE&amp;creator=factset&amp;DYN_ARGS=TRUE&amp;DOC_NAME=FAT:FQL_AUDITING_CLIENT_TEMPLATE.FAT&amp;display_string=Audit&amp;VAR:KEY=CDWHOLCFGX&amp;VAR:QUERY=KEZGX0VCSVRfSUIoQU5OLDIwMTEsLCwsU0VLKUBFQ0FfTUVEX0VCSVQoMjAxMSw0MDQzNSwsLCdDVVI9U0VLJ","ywnV0lOPTEwMCxQRVY9WScpKQ==&amp;WINDOW=FIRST_POPUP&amp;HEIGHT=450&amp;WIDTH=450&amp;START_MAXIMIZED=FALSE&amp;VAR:CALENDAR=FIVEDAY&amp;VAR:SYMBOL=B0YWGH&amp;VAR:INDEX=0"}</definedName>
    <definedName name="_15682__FDSAUDITLINK__" hidden="1">{"fdsup://directions/FAT Viewer?action=UPDATE&amp;creator=factset&amp;DYN_ARGS=TRUE&amp;DOC_NAME=FAT:FQL_AUDITING_CLIENT_TEMPLATE.FAT&amp;display_string=Audit&amp;VAR:KEY=OLENONWTGH&amp;VAR:QUERY=KEZGX0VCSVRfSUIoQU5OLDIwMTAsLCwsU0VLKUBFQ0FfTUVEX0VCSVQoMjAxMCw0MDQzNSwsLCdDVVI9U0VLJ","ywnV0lOPTEwMCxQRVY9WScpKQ==&amp;WINDOW=FIRST_POPUP&amp;HEIGHT=450&amp;WIDTH=450&amp;START_MAXIMIZED=FALSE&amp;VAR:CALENDAR=FIVEDAY&amp;VAR:SYMBOL=B0YWGH&amp;VAR:INDEX=0"}</definedName>
    <definedName name="_15683__FDSAUDITLINK__" hidden="1">{"fdsup://Directions/FactSet Auditing Viewer?action=AUDIT_VALUE&amp;DB=129&amp;ID1=B0YWGH&amp;VALUEID=01250&amp;SDATE=2009&amp;PERIODTYPE=ANN_STD&amp;window=popup_no_bar&amp;width=385&amp;height=120&amp;START_MAXIMIZED=FALSE&amp;creator=factset&amp;display_string=Audit"}</definedName>
    <definedName name="_15684__FDSAUDITLINK__" hidden="1">{"fdsup://Directions/FactSet Auditing Viewer?action=AUDIT_VALUE&amp;DB=129&amp;ID1=B0YWGH&amp;VALUEID=01250&amp;SDATE=2007&amp;PERIODTYPE=ANN_STD&amp;window=popup_no_bar&amp;width=385&amp;height=120&amp;START_MAXIMIZED=FALSE&amp;creator=factset&amp;display_string=Audit"}</definedName>
    <definedName name="_15685__FDSAUDITLINK__" hidden="1">{"fdsup://directions/FAT Viewer?action=UPDATE&amp;creator=factset&amp;DYN_ARGS=TRUE&amp;DOC_NAME=FAT:FQL_AUDITING_CLIENT_TEMPLATE.FAT&amp;display_string=Audit&amp;VAR:KEY=QHGFOVMHAL&amp;VAR:QUERY=KEZGX0VCSVRfSUIoQU5OLDIwMTMsLCwsU0VLKUBFQ0FfTUVEX0VCSVQoMjAxMyw0MDQzNSwsLCdDVVI9U0VLJ","ywnV0lOPTEwMCxQRVY9WScpKQ==&amp;WINDOW=FIRST_POPUP&amp;HEIGHT=450&amp;WIDTH=450&amp;START_MAXIMIZED=FALSE&amp;VAR:CALENDAR=FIVEDAY&amp;VAR:SYMBOL=B0YWGH&amp;VAR:INDEX=0"}</definedName>
    <definedName name="_15686__FDSAUDITLINK__" hidden="1">{"fdsup://directions/FAT Viewer?action=UPDATE&amp;creator=factset&amp;DYN_ARGS=TRUE&amp;DOC_NAME=FAT:FQL_AUDITING_CLIENT_TEMPLATE.FAT&amp;display_string=Audit&amp;VAR:KEY=STSZADOZYH&amp;VAR:QUERY=KEZGX0VCSVRfSUIoQU5OLDIwMTIsLCwsU0VLKUBFQ0FfTUVEX0VCSVQoMjAxMiw0MDQzNSwsLCdDVVI9U0VLJ","ywnV0lOPTEwMCxQRVY9WScpKQ==&amp;WINDOW=FIRST_POPUP&amp;HEIGHT=450&amp;WIDTH=450&amp;START_MAXIMIZED=FALSE&amp;VAR:CALENDAR=FIVEDAY&amp;VAR:SYMBOL=B0YWGH&amp;VAR:INDEX=0"}</definedName>
    <definedName name="_15687__FDSAUDITLINK__" hidden="1">{"fdsup://directions/FAT Viewer?action=UPDATE&amp;creator=factset&amp;DYN_ARGS=TRUE&amp;DOC_NAME=FAT:FQL_AUDITING_CLIENT_TEMPLATE.FAT&amp;display_string=Audit&amp;VAR:KEY=CDWHOLCFGX&amp;VAR:QUERY=KEZGX0VCSVRfSUIoQU5OLDIwMTEsLCwsU0VLKUBFQ0FfTUVEX0VCSVQoMjAxMSw0MDQzNSwsLCdDVVI9U0VLJ","ywnV0lOPTEwMCxQRVY9WScpKQ==&amp;WINDOW=FIRST_POPUP&amp;HEIGHT=450&amp;WIDTH=450&amp;START_MAXIMIZED=FALSE&amp;VAR:CALENDAR=FIVEDAY&amp;VAR:SYMBOL=B0YWGH&amp;VAR:INDEX=0"}</definedName>
    <definedName name="_15688__FDSAUDITLINK__" hidden="1">{"fdsup://directions/FAT Viewer?action=UPDATE&amp;creator=factset&amp;DYN_ARGS=TRUE&amp;DOC_NAME=FAT:FQL_AUDITING_CLIENT_TEMPLATE.FAT&amp;display_string=Audit&amp;VAR:KEY=OLENONWTGH&amp;VAR:QUERY=KEZGX0VCSVRfSUIoQU5OLDIwMTAsLCwsU0VLKUBFQ0FfTUVEX0VCSVQoMjAxMCw0MDQzNSwsLCdDVVI9U0VLJ","ywnV0lOPTEwMCxQRVY9WScpKQ==&amp;WINDOW=FIRST_POPUP&amp;HEIGHT=450&amp;WIDTH=450&amp;START_MAXIMIZED=FALSE&amp;VAR:CALENDAR=FIVEDAY&amp;VAR:SYMBOL=B0YWGH&amp;VAR:INDEX=0"}</definedName>
    <definedName name="_15689__FDSAUDITLINK__" hidden="1">{"fdsup://directions/FAT Viewer?action=UPDATE&amp;creator=factset&amp;DYN_ARGS=TRUE&amp;DOC_NAME=FAT:FQL_AUDITING_CLIENT_TEMPLATE.FAT&amp;display_string=Audit&amp;VAR:KEY=MNYHUVYLWH&amp;VAR:QUERY=RkZfRUJJVF9JQihBTk4sMjAwOSwsLCxTRUsp&amp;WINDOW=FIRST_POPUP&amp;HEIGHT=450&amp;WIDTH=450&amp;START_MA","XIMIZED=FALSE&amp;VAR:CALENDAR=FIVEDAY&amp;VAR:SYMBOL=B0YWGH&amp;VAR:INDEX=0"}</definedName>
    <definedName name="_15690__FDSAUDITLINK__" hidden="1">{"fdsup://directions/FAT Viewer?action=UPDATE&amp;creator=factset&amp;DYN_ARGS=TRUE&amp;DOC_NAME=FAT:FQL_AUDITING_CLIENT_TEMPLATE.FAT&amp;display_string=Audit&amp;VAR:KEY=MZWFEFOJWZ&amp;VAR:QUERY=RkZfRUJJVF9JQihBTk4sMjAwOCwsLCxTRUsp&amp;WINDOW=FIRST_POPUP&amp;HEIGHT=450&amp;WIDTH=450&amp;START_MA","XIMIZED=FALSE&amp;VAR:CALENDAR=FIVEDAY&amp;VAR:SYMBOL=B0YWGH&amp;VAR:INDEX=0"}</definedName>
    <definedName name="_15691__FDSAUDITLINK__" hidden="1">{"fdsup://directions/FAT Viewer?action=UPDATE&amp;creator=factset&amp;DYN_ARGS=TRUE&amp;DOC_NAME=FAT:FQL_AUDITING_CLIENT_TEMPLATE.FAT&amp;display_string=Audit&amp;VAR:KEY=QFCRULABWZ&amp;VAR:QUERY=RkZfRUJJVF9JQihBTk4sMjAwNywsLCxTRUsp&amp;WINDOW=FIRST_POPUP&amp;HEIGHT=450&amp;WIDTH=450&amp;START_MA","XIMIZED=FALSE&amp;VAR:CALENDAR=FIVEDAY&amp;VAR:SYMBOL=B0YWGH&amp;VAR:INDEX=0"}</definedName>
    <definedName name="_15692__FDSAUDITLINK__" hidden="1">{"fdsup://directions/FAT Viewer?action=UPDATE&amp;creator=factset&amp;DYN_ARGS=TRUE&amp;DOC_NAME=FAT:FQL_AUDITING_CLIENT_TEMPLATE.FAT&amp;display_string=Audit&amp;VAR:KEY=YPAHOVUBWJ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YWGH&amp;VAR:INDEX=","0"}</definedName>
    <definedName name="_15693__FDSAUDITLINK__" hidden="1">{"fdsup://directions/FAT Viewer?action=UPDATE&amp;creator=factset&amp;DYN_ARGS=TRUE&amp;DOC_NAME=FAT:FQL_AUDITING_CLIENT_TEMPLATE.FAT&amp;display_string=Audit&amp;VAR:KEY=QJCFIFAPID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YWGH&amp;VAR:INDEX=","0"}</definedName>
    <definedName name="_15694__FDSAUDITLINK__" hidden="1">{"fdsup://directions/FAT Viewer?action=UPDATE&amp;creator=factset&amp;DYN_ARGS=TRUE&amp;DOC_NAME=FAT:FQL_AUDITING_CLIENT_TEMPLATE.FAT&amp;display_string=Audit&amp;VAR:KEY=AFYDEXYDAB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YWGH&amp;VAR:INDEX=","0"}</definedName>
    <definedName name="_15695__FDSAUDITLINK__" hidden="1">{"fdsup://directions/FAT Viewer?action=UPDATE&amp;creator=factset&amp;DYN_ARGS=TRUE&amp;DOC_NAME=FAT:FQL_AUDITING_CLIENT_TEMPLATE.FAT&amp;display_string=Audit&amp;VAR:KEY=MXSRCNKXKN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YWGH&amp;VAR:INDEX=","0"}</definedName>
    <definedName name="_15696__FDSAUDITLINK__" hidden="1">{"fdsup://directions/FAT Viewer?action=UPDATE&amp;creator=factset&amp;DYN_ARGS=TRUE&amp;DOC_NAME=FAT:FQL_AUDITING_CLIENT_TEMPLATE.FAT&amp;display_string=Audit&amp;VAR:KEY=AZQNMVQPOH&amp;VAR:QUERY=RkZfRUJJVF9JQihBTk4sMjAwOSwsLCxTRUspK0ZGX0FNT1JUX0NGKEFOTiwyMDA5LCwsLFNFSyk=&amp;WINDOW=F","IRST_POPUP&amp;HEIGHT=450&amp;WIDTH=450&amp;START_MAXIMIZED=FALSE&amp;VAR:CALENDAR=FIVEDAY&amp;VAR:SYMBOL=B0YWGH&amp;VAR:INDEX=0"}</definedName>
    <definedName name="_15697__FDSAUDITLINK__" hidden="1">{"fdsup://directions/FAT Viewer?action=UPDATE&amp;creator=factset&amp;DYN_ARGS=TRUE&amp;DOC_NAME=FAT:FQL_AUDITING_CLIENT_TEMPLATE.FAT&amp;display_string=Audit&amp;VAR:KEY=MXIPWLUTOD&amp;VAR:QUERY=RkZfRUJJVF9JQihBTk4sMjAwOCwsLCxTRUspK0ZGX0FNT1JUX0NGKEFOTiwyMDA4LCwsLFNFSyk=&amp;WINDOW=F","IRST_POPUP&amp;HEIGHT=450&amp;WIDTH=450&amp;START_MAXIMIZED=FALSE&amp;VAR:CALENDAR=FIVEDAY&amp;VAR:SYMBOL=B0YWGH&amp;VAR:INDEX=0"}</definedName>
    <definedName name="_15698__FDSAUDITLINK__" hidden="1">{"fdsup://directions/FAT Viewer?action=UPDATE&amp;creator=factset&amp;DYN_ARGS=TRUE&amp;DOC_NAME=FAT:FQL_AUDITING_CLIENT_TEMPLATE.FAT&amp;display_string=Audit&amp;VAR:KEY=QDAVQDIVWP&amp;VAR:QUERY=RkZfRUJJVF9JQihBTk4sMjAwNywsLCxTRUspK0ZGX0FNT1JUX0NGKEFOTiwyMDA3LCwsLFNFSyk=&amp;WINDOW=F","IRST_POPUP&amp;HEIGHT=450&amp;WIDTH=450&amp;START_MAXIMIZED=FALSE&amp;VAR:CALENDAR=FIVEDAY&amp;VAR:SYMBOL=B0YWGH&amp;VAR:INDEX=0"}</definedName>
    <definedName name="_15699__FDSAUDITLINK__" hidden="1">{"fdsup://directions/FAT Viewer?action=UPDATE&amp;creator=factset&amp;DYN_ARGS=TRUE&amp;DOC_NAME=FAT:FQL_AUDITING_CLIENT_TEMPLATE.FAT&amp;display_string=Audit&amp;VAR:KEY=ORUHULWFOB&amp;VAR:QUERY=KEZGX0VCSVREQV9JQihBTk4sMjAxMywsLCxTRUspQEVDQV9NRURfRUJJVERBKDIwMTMsNDA0MzUsLCwnQ1VSP","VNFSycsJ1dJTj0xMDAsUEVWPVknKSk=&amp;WINDOW=FIRST_POPUP&amp;HEIGHT=450&amp;WIDTH=450&amp;START_MAXIMIZED=FALSE&amp;VAR:CALENDAR=FIVEDAY&amp;VAR:SYMBOL=B0YWGH&amp;VAR:INDEX=0"}</definedName>
    <definedName name="_15700__FDSAUDITLINK__" hidden="1">{"fdsup://directions/FAT Viewer?action=UPDATE&amp;creator=factset&amp;DYN_ARGS=TRUE&amp;DOC_NAME=FAT:FQL_AUDITING_CLIENT_TEMPLATE.FAT&amp;display_string=Audit&amp;VAR:KEY=ETOTKNUDOD&amp;VAR:QUERY=KEZGX0VCSVREQV9JQihBTk4sMjAxMiwsLCxTRUspQEVDQV9NRURfRUJJVERBKDIwMTIsNDA0MzUsLCwnQ1VSP","VNFSycsJ1dJTj0xMDAsUEVWPVknKSk=&amp;WINDOW=FIRST_POPUP&amp;HEIGHT=450&amp;WIDTH=450&amp;START_MAXIMIZED=FALSE&amp;VAR:CALENDAR=FIVEDAY&amp;VAR:SYMBOL=B0YWGH&amp;VAR:INDEX=0"}</definedName>
    <definedName name="_15701__FDSAUDITLINK__" hidden="1">{"fdsup://directions/FAT Viewer?action=UPDATE&amp;creator=factset&amp;DYN_ARGS=TRUE&amp;DOC_NAME=FAT:FQL_AUDITING_CLIENT_TEMPLATE.FAT&amp;display_string=Audit&amp;VAR:KEY=KZWHKHQZML&amp;VAR:QUERY=KEZGX0VCSVREQV9JQihBTk4sMjAxMSwsLCxTRUspQEVDQV9NRURfRUJJVERBKDIwMTEsNDA0MzUsLCwnQ1VSP","VNFSycsJ1dJTj0xMDAsUEVWPVknKSk=&amp;WINDOW=FIRST_POPUP&amp;HEIGHT=450&amp;WIDTH=450&amp;START_MAXIMIZED=FALSE&amp;VAR:CALENDAR=FIVEDAY&amp;VAR:SYMBOL=B0YWGH&amp;VAR:INDEX=0"}</definedName>
    <definedName name="_15702__FDSAUDITLINK__" hidden="1">{"fdsup://directions/FAT Viewer?action=UPDATE&amp;creator=factset&amp;DYN_ARGS=TRUE&amp;DOC_NAME=FAT:FQL_AUDITING_CLIENT_TEMPLATE.FAT&amp;display_string=Audit&amp;VAR:KEY=ORGNUBEJGV&amp;VAR:QUERY=KEZGX0VCSVREQV9JQihBTk4sMjAxMCwsLCxTRUspQEVDQV9NRURfRUJJVERBKDIwMTAsNDA0MzUsLCwnQ1VSP","VNFSycsJ1dJTj0xMDAsUEVWPVknKSk=&amp;WINDOW=FIRST_POPUP&amp;HEIGHT=450&amp;WIDTH=450&amp;START_MAXIMIZED=FALSE&amp;VAR:CALENDAR=FIVEDAY&amp;VAR:SYMBOL=B0YWGH&amp;VAR:INDEX=0"}</definedName>
    <definedName name="_15703__FDSAUDITLINK__" hidden="1">{"fdsup://directions/FAT Viewer?action=UPDATE&amp;creator=factset&amp;DYN_ARGS=TRUE&amp;DOC_NAME=FAT:FQL_AUDITING_CLIENT_TEMPLATE.FAT&amp;display_string=Audit&amp;VAR:KEY=UBOVKLMHCH&amp;VAR:QUERY=RkZfRUJJVERBX0lCKEFOTiwyMDA5LCwsLFNFSyk=&amp;WINDOW=FIRST_POPUP&amp;HEIGHT=450&amp;WIDTH=450&amp;STAR","T_MAXIMIZED=FALSE&amp;VAR:CALENDAR=FIVEDAY&amp;VAR:SYMBOL=B0YWGH&amp;VAR:INDEX=0"}</definedName>
    <definedName name="_15704__FDSAUDITLINK__" hidden="1">{"fdsup://directions/FAT Viewer?action=UPDATE&amp;creator=factset&amp;DYN_ARGS=TRUE&amp;DOC_NAME=FAT:FQL_AUDITING_CLIENT_TEMPLATE.FAT&amp;display_string=Audit&amp;VAR:KEY=MXWDAHQBIR&amp;VAR:QUERY=RkZfRUJJVERBX0lCKEFOTiwyMDA4LCwsLFNFSyk=&amp;WINDOW=FIRST_POPUP&amp;HEIGHT=450&amp;WIDTH=450&amp;STAR","T_MAXIMIZED=FALSE&amp;VAR:CALENDAR=FIVEDAY&amp;VAR:SYMBOL=B0YWGH&amp;VAR:INDEX=0"}</definedName>
    <definedName name="_15705__FDSAUDITLINK__" hidden="1">{"fdsup://directions/FAT Viewer?action=UPDATE&amp;creator=factset&amp;DYN_ARGS=TRUE&amp;DOC_NAME=FAT:FQL_AUDITING_CLIENT_TEMPLATE.FAT&amp;display_string=Audit&amp;VAR:KEY=CTGBOPYPCB&amp;VAR:QUERY=RkZfRUJJVERBX0lCKEFOTiwyMDA3LCwsLFNFSyk=&amp;WINDOW=FIRST_POPUP&amp;HEIGHT=450&amp;WIDTH=450&amp;STAR","T_MAXIMIZED=FALSE&amp;VAR:CALENDAR=FIVEDAY&amp;VAR:SYMBOL=B0YWGH&amp;VAR:INDEX=0"}</definedName>
    <definedName name="_15706__FDSAUDITLINK__" hidden="1">{"fdsup://Directions/FactSet Auditing Viewer?action=AUDIT_VALUE&amp;DB=129&amp;ID1=B0YWGH&amp;VALUEID=01001&amp;SDATE=2009&amp;PERIODTYPE=ANN_STD&amp;window=popup_no_bar&amp;width=385&amp;height=120&amp;START_MAXIMIZED=FALSE&amp;creator=factset&amp;display_string=Audit"}</definedName>
    <definedName name="_15707__FDSAUDITLINK__" hidden="1">{"fdsup://Directions/FactSet Auditing Viewer?action=AUDIT_VALUE&amp;DB=129&amp;ID1=B0YWGH&amp;VALUEID=01001&amp;SDATE=2007&amp;PERIODTYPE=ANN_STD&amp;window=popup_no_bar&amp;width=385&amp;height=120&amp;START_MAXIMIZED=FALSE&amp;creator=factset&amp;display_string=Audit"}</definedName>
    <definedName name="_15708__FDSAUDITLINK__" hidden="1">{"fdsup://Directions/FactSet Auditing Viewer?action=AUDIT_VALUE&amp;DB=129&amp;ID1=496607&amp;VALUEID=04831&amp;SDATE=2009&amp;PERIODTYPE=ANN_STD&amp;window=popup_no_bar&amp;width=385&amp;height=120&amp;START_MAXIMIZED=FALSE&amp;creator=factset&amp;display_string=Audit"}</definedName>
    <definedName name="_15709__FDSAUDITLINK__" hidden="1">{"fdsup://Directions/FactSet Auditing Viewer?action=AUDIT_VALUE&amp;DB=129&amp;ID1=496607&amp;VALUEID=04831&amp;SDATE=2007&amp;PERIODTYPE=ANN_STD&amp;window=popup_no_bar&amp;width=385&amp;height=120&amp;START_MAXIMIZED=FALSE&amp;creator=factset&amp;display_string=Audit"}</definedName>
    <definedName name="_15710__FDSAUDITLINK__" hidden="1">{"fdsup://directions/FAT Viewer?action=UPDATE&amp;creator=factset&amp;DYN_ARGS=TRUE&amp;DOC_NAME=FAT:FQL_AUDITING_CLIENT_TEMPLATE.FAT&amp;display_string=Audit&amp;VAR:KEY=IJANYZWXEF&amp;VAR:QUERY=RkZfQ0FQRVgoQU5OLDIwMDksLCwsRUVLKQ==&amp;WINDOW=FIRST_POPUP&amp;HEIGHT=450&amp;WIDTH=450&amp;START_MA","XIMIZED=FALSE&amp;VAR:CALENDAR=FIVEDAY&amp;VAR:SYMBOL=496607&amp;VAR:INDEX=0"}</definedName>
    <definedName name="_15711__FDSAUDITLINK__" hidden="1">{"fdsup://directions/FAT Viewer?action=UPDATE&amp;creator=factset&amp;DYN_ARGS=TRUE&amp;DOC_NAME=FAT:FQL_AUDITING_CLIENT_TEMPLATE.FAT&amp;display_string=Audit&amp;VAR:KEY=SDGDINWVMP&amp;VAR:QUERY=RkZfQ0FQRVgoQU5OLDIwMDgsLCwsRUVLKQ==&amp;WINDOW=FIRST_POPUP&amp;HEIGHT=450&amp;WIDTH=450&amp;START_MA","XIMIZED=FALSE&amp;VAR:CALENDAR=FIVEDAY&amp;VAR:SYMBOL=496607&amp;VAR:INDEX=0"}</definedName>
    <definedName name="_15712__FDSAUDITLINK__" hidden="1">{"fdsup://directions/FAT Viewer?action=UPDATE&amp;creator=factset&amp;DYN_ARGS=TRUE&amp;DOC_NAME=FAT:FQL_AUDITING_CLIENT_TEMPLATE.FAT&amp;display_string=Audit&amp;VAR:KEY=QVYZEBQHAF&amp;VAR:QUERY=RkZfQ0FQRVgoQU5OLDIwMDcsLCwsRUVLKQ==&amp;WINDOW=FIRST_POPUP&amp;HEIGHT=450&amp;WIDTH=450&amp;START_MA","XIMIZED=FALSE&amp;VAR:CALENDAR=FIVEDAY&amp;VAR:SYMBOL=496607&amp;VAR:INDEX=0"}</definedName>
    <definedName name="_15713__FDSAUDITLINK__" hidden="1">{"fdsup://directions/FAT Viewer?action=UPDATE&amp;creator=factset&amp;DYN_ARGS=TRUE&amp;DOC_NAME=FAT:FQL_AUDITING_CLIENT_TEMPLATE.FAT&amp;display_string=Audit&amp;VAR:KEY=QNWHIRYFYP&amp;VAR:QUERY=RkZfTkVUX0lOQyhBTk4sMjAwOSwsLCxFRUsp&amp;WINDOW=FIRST_POPUP&amp;HEIGHT=450&amp;WIDTH=450&amp;START_MA","XIMIZED=FALSE&amp;VAR:CALENDAR=FIVEDAY&amp;VAR:SYMBOL=496607&amp;VAR:INDEX=0"}</definedName>
    <definedName name="_15714__FDSAUDITLINK__" hidden="1">{"fdsup://directions/FAT Viewer?action=UPDATE&amp;creator=factset&amp;DYN_ARGS=TRUE&amp;DOC_NAME=FAT:FQL_AUDITING_CLIENT_TEMPLATE.FAT&amp;display_string=Audit&amp;VAR:KEY=IJEVSRYTSX&amp;VAR:QUERY=RkZfTkVUX0lOQyhBTk4sMjAwOCwsLCxFRUsp&amp;WINDOW=FIRST_POPUP&amp;HEIGHT=450&amp;WIDTH=450&amp;START_MA","XIMIZED=FALSE&amp;VAR:CALENDAR=FIVEDAY&amp;VAR:SYMBOL=496607&amp;VAR:INDEX=0"}</definedName>
    <definedName name="_15715__FDSAUDITLINK__" hidden="1">{"fdsup://directions/FAT Viewer?action=UPDATE&amp;creator=factset&amp;DYN_ARGS=TRUE&amp;DOC_NAME=FAT:FQL_AUDITING_CLIENT_TEMPLATE.FAT&amp;display_string=Audit&amp;VAR:KEY=IZKXUXSDGN&amp;VAR:QUERY=RkZfTkVUX0lOQyhBTk4sMjAwNywsLCxFRUsp&amp;WINDOW=FIRST_POPUP&amp;HEIGHT=450&amp;WIDTH=450&amp;START_MA","XIMIZED=FALSE&amp;VAR:CALENDAR=FIVEDAY&amp;VAR:SYMBOL=496607&amp;VAR:INDEX=0"}</definedName>
    <definedName name="_15716__FDSAUDITLINK__" hidden="1">{"fdsup://directions/FAT Viewer?action=UPDATE&amp;creator=factset&amp;DYN_ARGS=TRUE&amp;DOC_NAME=FAT:FQL_AUDITING_CLIENT_TEMPLATE.FAT&amp;display_string=Audit&amp;VAR:KEY=QFOTWTONYH&amp;VAR:QUERY=KEZGX0NBUEVYKEFOTiwyMDEzLCwsLEVFSylARUNBX01FRF9DQVBFWCgyMDEzLDQwNDM1LCwsJ0NVUj1FRUsnL","CdXSU49MTAwLFBFVj1ZJykp&amp;WINDOW=FIRST_POPUP&amp;HEIGHT=450&amp;WIDTH=450&amp;START_MAXIMIZED=FALSE&amp;VAR:CALENDAR=FIVEDAY&amp;VAR:SYMBOL=496607&amp;VAR:INDEX=0"}</definedName>
    <definedName name="_15717__FDSAUDITLINK__" hidden="1">{"fdsup://directions/FAT Viewer?action=UPDATE&amp;creator=factset&amp;DYN_ARGS=TRUE&amp;DOC_NAME=FAT:FQL_AUDITING_CLIENT_TEMPLATE.FAT&amp;display_string=Audit&amp;VAR:KEY=ITYVKDWVGL&amp;VAR:QUERY=KEZGX0NBUEVYKEFOTiwyMDEyLCwsLEVFSylARUNBX01FRF9DQVBFWCgyMDEyLDQwNDM1LCwsJ0NVUj1FRUsnL","CdXSU49MTAwLFBFVj1ZJykp&amp;WINDOW=FIRST_POPUP&amp;HEIGHT=450&amp;WIDTH=450&amp;START_MAXIMIZED=FALSE&amp;VAR:CALENDAR=FIVEDAY&amp;VAR:SYMBOL=496607&amp;VAR:INDEX=0"}</definedName>
    <definedName name="_15718__FDSAUDITLINK__" hidden="1">{"fdsup://directions/FAT Viewer?action=UPDATE&amp;creator=factset&amp;DYN_ARGS=TRUE&amp;DOC_NAME=FAT:FQL_AUDITING_CLIENT_TEMPLATE.FAT&amp;display_string=Audit&amp;VAR:KEY=KVUBSVSLOV&amp;VAR:QUERY=KEZGX0NBUEVYKEFOTiwyMDExLCwsLEVFSylARUNBX01FRF9DQVBFWCgyMDExLDQwNDM1LCwsJ0NVUj1FRUsnL","CdXSU49MTAwLFBFVj1ZJykp&amp;WINDOW=FIRST_POPUP&amp;HEIGHT=450&amp;WIDTH=450&amp;START_MAXIMIZED=FALSE&amp;VAR:CALENDAR=FIVEDAY&amp;VAR:SYMBOL=496607&amp;VAR:INDEX=0"}</definedName>
    <definedName name="_15719__FDSAUDITLINK__" hidden="1">{"fdsup://directions/FAT Viewer?action=UPDATE&amp;creator=factset&amp;DYN_ARGS=TRUE&amp;DOC_NAME=FAT:FQL_AUDITING_CLIENT_TEMPLATE.FAT&amp;display_string=Audit&amp;VAR:KEY=IHWBUDURMV&amp;VAR:QUERY=KEZGX0NBUEVYKEFOTiwyMDEwLCwsLEVFSylARUNBX01FRF9DQVBFWCgyMDEwLDQwNDM1LCwsJ0NVUj1FRUsnL","CdXSU49MTAwLFBFVj1ZJykp&amp;WINDOW=FIRST_POPUP&amp;HEIGHT=450&amp;WIDTH=450&amp;START_MAXIMIZED=FALSE&amp;VAR:CALENDAR=FIVEDAY&amp;VAR:SYMBOL=496607&amp;VAR:INDEX=0"}</definedName>
    <definedName name="_15720__FDSAUDITLINK__" hidden="1">{"fdsup://directions/FAT Viewer?action=UPDATE&amp;creator=factset&amp;DYN_ARGS=TRUE&amp;DOC_NAME=FAT:FQL_AUDITING_CLIENT_TEMPLATE.FAT&amp;display_string=Audit&amp;VAR:KEY=CBCPKBKTIP&amp;VAR:QUERY=KEZGX05FVF9JTkMoQU5OLDIwMTMsLCwsRUVLKUBFQ0FfTUVEX05FVCgyMDEzLDQwNDM1LCwsJ0NVUj1FRUsnL","CdXSU49MTAwLFBFVj1ZJykp&amp;WINDOW=FIRST_POPUP&amp;HEIGHT=450&amp;WIDTH=450&amp;START_MAXIMIZED=FALSE&amp;VAR:CALENDAR=FIVEDAY&amp;VAR:SYMBOL=496607&amp;VAR:INDEX=0"}</definedName>
    <definedName name="_15721__FDSAUDITLINK__" hidden="1">{"fdsup://directions/FAT Viewer?action=UPDATE&amp;creator=factset&amp;DYN_ARGS=TRUE&amp;DOC_NAME=FAT:FQL_AUDITING_CLIENT_TEMPLATE.FAT&amp;display_string=Audit&amp;VAR:KEY=CNQDENQPWR&amp;VAR:QUERY=KEZGX0VCSVRfSUIoQU5OLDIwMTMsLCwsRUVLKUBFQ0FfTUVEX0VCSVQoMjAxMyw0MDQzNSwsLCdDVVI9RUVLJ","ywnV0lOPTEwMCxQRVY9WScpKQ==&amp;WINDOW=FIRST_POPUP&amp;HEIGHT=450&amp;WIDTH=450&amp;START_MAXIMIZED=FALSE&amp;VAR:CALENDAR=FIVEDAY&amp;VAR:SYMBOL=496607&amp;VAR:INDEX=0"}</definedName>
    <definedName name="_15722__FDSAUDITLINK__" hidden="1">{"fdsup://directions/FAT Viewer?action=UPDATE&amp;creator=factset&amp;DYN_ARGS=TRUE&amp;DOC_NAME=FAT:FQL_AUDITING_CLIENT_TEMPLATE.FAT&amp;display_string=Audit&amp;VAR:KEY=IHMVOBCBGL&amp;VAR:QUERY=KEZGX0VCSVRfSUIoQU5OLDIwMTIsLCwsRUVLKUBFQ0FfTUVEX0VCSVQoMjAxMiw0MDQzNSwsLCdDVVI9RUVLJ","ywnV0lOPTEwMCxQRVY9WScpKQ==&amp;WINDOW=FIRST_POPUP&amp;HEIGHT=450&amp;WIDTH=450&amp;START_MAXIMIZED=FALSE&amp;VAR:CALENDAR=FIVEDAY&amp;VAR:SYMBOL=496607&amp;VAR:INDEX=0"}</definedName>
    <definedName name="_15723__FDSAUDITLINK__" hidden="1">{"fdsup://directions/FAT Viewer?action=UPDATE&amp;creator=factset&amp;DYN_ARGS=TRUE&amp;DOC_NAME=FAT:FQL_AUDITING_CLIENT_TEMPLATE.FAT&amp;display_string=Audit&amp;VAR:KEY=ONCFKHCHUD&amp;VAR:QUERY=KEZGX0VCSVRfSUIoQU5OLDIwMTEsLCwsRUVLKUBFQ0FfTUVEX0VCSVQoMjAxMSw0MDQzNSwsLCdDVVI9RUVLJ","ywnV0lOPTEwMCxQRVY9WScpKQ==&amp;WINDOW=FIRST_POPUP&amp;HEIGHT=450&amp;WIDTH=450&amp;START_MAXIMIZED=FALSE&amp;VAR:CALENDAR=FIVEDAY&amp;VAR:SYMBOL=496607&amp;VAR:INDEX=0"}</definedName>
    <definedName name="_15724__FDSAUDITLINK__" hidden="1">{"fdsup://directions/FAT Viewer?action=UPDATE&amp;creator=factset&amp;DYN_ARGS=TRUE&amp;DOC_NAME=FAT:FQL_AUDITING_CLIENT_TEMPLATE.FAT&amp;display_string=Audit&amp;VAR:KEY=IDCDOPQNIR&amp;VAR:QUERY=KEZGX0VCSVRfSUIoQU5OLDIwMTAsLCwsRUVLKUBFQ0FfTUVEX0VCSVQoMjAxMCw0MDQzNSwsLCdDVVI9RUVLJ","ywnV0lOPTEwMCxQRVY9WScpKQ==&amp;WINDOW=FIRST_POPUP&amp;HEIGHT=450&amp;WIDTH=450&amp;START_MAXIMIZED=FALSE&amp;VAR:CALENDAR=FIVEDAY&amp;VAR:SYMBOL=496607&amp;VAR:INDEX=0"}</definedName>
    <definedName name="_15725__FDSAUDITLINK__" hidden="1">{"fdsup://Directions/FactSet Auditing Viewer?action=AUDIT_VALUE&amp;DB=129&amp;ID1=496607&amp;VALUEID=01250&amp;SDATE=2009&amp;PERIODTYPE=ANN_STD&amp;window=popup_no_bar&amp;width=385&amp;height=120&amp;START_MAXIMIZED=FALSE&amp;creator=factset&amp;display_string=Audit"}</definedName>
    <definedName name="_15726__FDSAUDITLINK__" hidden="1">{"fdsup://Directions/FactSet Auditing Viewer?action=AUDIT_VALUE&amp;DB=129&amp;ID1=496607&amp;VALUEID=01250&amp;SDATE=2008&amp;PERIODTYPE=ANN_STD&amp;window=popup_no_bar&amp;width=385&amp;height=120&amp;START_MAXIMIZED=FALSE&amp;creator=factset&amp;display_string=Audit"}</definedName>
    <definedName name="_15727__FDSAUDITLINK__" hidden="1">{"fdsup://Directions/FactSet Auditing Viewer?action=AUDIT_VALUE&amp;DB=129&amp;ID1=496607&amp;VALUEID=01250&amp;SDATE=2007&amp;PERIODTYPE=ANN_STD&amp;window=popup_no_bar&amp;width=385&amp;height=120&amp;START_MAXIMIZED=FALSE&amp;creator=factset&amp;display_string=Audit"}</definedName>
    <definedName name="_15728__FDSAUDITLINK__" hidden="1">{"fdsup://directions/FAT Viewer?action=UPDATE&amp;creator=factset&amp;DYN_ARGS=TRUE&amp;DOC_NAME=FAT:FQL_AUDITING_CLIENT_TEMPLATE.FAT&amp;display_string=Audit&amp;VAR:KEY=CNQDENQPWR&amp;VAR:QUERY=KEZGX0VCSVRfSUIoQU5OLDIwMTMsLCwsRUVLKUBFQ0FfTUVEX0VCSVQoMjAxMyw0MDQzNSwsLCdDVVI9RUVLJ","ywnV0lOPTEwMCxQRVY9WScpKQ==&amp;WINDOW=FIRST_POPUP&amp;HEIGHT=450&amp;WIDTH=450&amp;START_MAXIMIZED=FALSE&amp;VAR:CALENDAR=FIVEDAY&amp;VAR:SYMBOL=496607&amp;VAR:INDEX=0"}</definedName>
    <definedName name="_15729__FDSAUDITLINK__" hidden="1">{"fdsup://directions/FAT Viewer?action=UPDATE&amp;creator=factset&amp;DYN_ARGS=TRUE&amp;DOC_NAME=FAT:FQL_AUDITING_CLIENT_TEMPLATE.FAT&amp;display_string=Audit&amp;VAR:KEY=IHMVOBCBGL&amp;VAR:QUERY=KEZGX0VCSVRfSUIoQU5OLDIwMTIsLCwsRUVLKUBFQ0FfTUVEX0VCSVQoMjAxMiw0MDQzNSwsLCdDVVI9RUVLJ","ywnV0lOPTEwMCxQRVY9WScpKQ==&amp;WINDOW=FIRST_POPUP&amp;HEIGHT=450&amp;WIDTH=450&amp;START_MAXIMIZED=FALSE&amp;VAR:CALENDAR=FIVEDAY&amp;VAR:SYMBOL=496607&amp;VAR:INDEX=0"}</definedName>
    <definedName name="_15730__FDSAUDITLINK__" hidden="1">{"fdsup://directions/FAT Viewer?action=UPDATE&amp;creator=factset&amp;DYN_ARGS=TRUE&amp;DOC_NAME=FAT:FQL_AUDITING_CLIENT_TEMPLATE.FAT&amp;display_string=Audit&amp;VAR:KEY=ONCFKHCHUD&amp;VAR:QUERY=KEZGX0VCSVRfSUIoQU5OLDIwMTEsLCwsRUVLKUBFQ0FfTUVEX0VCSVQoMjAxMSw0MDQzNSwsLCdDVVI9RUVLJ","ywnV0lOPTEwMCxQRVY9WScpKQ==&amp;WINDOW=FIRST_POPUP&amp;HEIGHT=450&amp;WIDTH=450&amp;START_MAXIMIZED=FALSE&amp;VAR:CALENDAR=FIVEDAY&amp;VAR:SYMBOL=496607&amp;VAR:INDEX=0"}</definedName>
    <definedName name="_15731__FDSAUDITLINK__" hidden="1">{"fdsup://directions/FAT Viewer?action=UPDATE&amp;creator=factset&amp;DYN_ARGS=TRUE&amp;DOC_NAME=FAT:FQL_AUDITING_CLIENT_TEMPLATE.FAT&amp;display_string=Audit&amp;VAR:KEY=IDCDOPQNIR&amp;VAR:QUERY=KEZGX0VCSVRfSUIoQU5OLDIwMTAsLCwsRUVLKUBFQ0FfTUVEX0VCSVQoMjAxMCw0MDQzNSwsLCdDVVI9RUVLJ","ywnV0lOPTEwMCxQRVY9WScpKQ==&amp;WINDOW=FIRST_POPUP&amp;HEIGHT=450&amp;WIDTH=450&amp;START_MAXIMIZED=FALSE&amp;VAR:CALENDAR=FIVEDAY&amp;VAR:SYMBOL=496607&amp;VAR:INDEX=0"}</definedName>
    <definedName name="_15732__FDSAUDITLINK__" hidden="1">{"fdsup://directions/FAT Viewer?action=UPDATE&amp;creator=factset&amp;DYN_ARGS=TRUE&amp;DOC_NAME=FAT:FQL_AUDITING_CLIENT_TEMPLATE.FAT&amp;display_string=Audit&amp;VAR:KEY=OXGPIBWZWF&amp;VAR:QUERY=RkZfRUJJVF9JQihBTk4sMjAwOSwsLCxFRUsp&amp;WINDOW=FIRST_POPUP&amp;HEIGHT=450&amp;WIDTH=450&amp;START_MA","XIMIZED=FALSE&amp;VAR:CALENDAR=FIVEDAY&amp;VAR:SYMBOL=496607&amp;VAR:INDEX=0"}</definedName>
    <definedName name="_15733__FDSAUDITLINK__" hidden="1">{"fdsup://directions/FAT Viewer?action=UPDATE&amp;creator=factset&amp;DYN_ARGS=TRUE&amp;DOC_NAME=FAT:FQL_AUDITING_CLIENT_TEMPLATE.FAT&amp;display_string=Audit&amp;VAR:KEY=SVMVKTYZYV&amp;VAR:QUERY=RkZfRUJJVF9JQihBTk4sMjAwOCwsLCxFRUsp&amp;WINDOW=FIRST_POPUP&amp;HEIGHT=450&amp;WIDTH=450&amp;START_MA","XIMIZED=FALSE&amp;VAR:CALENDAR=FIVEDAY&amp;VAR:SYMBOL=496607&amp;VAR:INDEX=0"}</definedName>
    <definedName name="_15734__FDSAUDITLINK__" hidden="1">{"fdsup://directions/FAT Viewer?action=UPDATE&amp;creator=factset&amp;DYN_ARGS=TRUE&amp;DOC_NAME=FAT:FQL_AUDITING_CLIENT_TEMPLATE.FAT&amp;display_string=Audit&amp;VAR:KEY=EVKVUBGVAH&amp;VAR:QUERY=RkZfRUJJVF9JQihBTk4sMjAwNywsLCxFRUsp&amp;WINDOW=FIRST_POPUP&amp;HEIGHT=450&amp;WIDTH=450&amp;START_MA","XIMIZED=FALSE&amp;VAR:CALENDAR=FIVEDAY&amp;VAR:SYMBOL=496607&amp;VAR:INDEX=0"}</definedName>
    <definedName name="_15735__FDSAUDITLINK__" hidden="1">{"fdsup://directions/FAT Viewer?action=UPDATE&amp;creator=factset&amp;DYN_ARGS=TRUE&amp;DOC_NAME=FAT:FQL_AUDITING_CLIENT_TEMPLATE.FAT&amp;display_string=Audit&amp;VAR:KEY=UDSBCZELYH&amp;VAR:QUERY=KChGRl9FQklUX0lCKEFOTiwyMDEzLCwsLEVFSykrRkZfQU1PUlRfQ0YoQU5OLDIwMTMsLCwsRUVLKSlAKEVDQ","V9NRURfRUJJVCgyMDEzLDQwNDM1LCwsJ0NVUj1FRUsnLCdXSU49MTAwLFBFVj1ZJykrWkFWKEVDQV9NRURfR1coMjAxMyw0MDQzNSwsLCdDVVI9RUVLJywnV0lOPTEwMCxQRVY9WScpKSkp&amp;WINDOW=FIRST_POPUP&amp;HEIGHT=450&amp;WIDTH=450&amp;START_MAXIMIZED=FALSE&amp;VAR:CALENDAR=FIVEDAY&amp;VAR:SYMBOL=496607&amp;VAR:INDEX=","0"}</definedName>
    <definedName name="_15736__FDSAUDITLINK__" hidden="1">{"fdsup://directions/FAT Viewer?action=UPDATE&amp;creator=factset&amp;DYN_ARGS=TRUE&amp;DOC_NAME=FAT:FQL_AUDITING_CLIENT_TEMPLATE.FAT&amp;display_string=Audit&amp;VAR:KEY=EDWZMXEHUH&amp;VAR:QUERY=KChGRl9FQklUX0lCKEFOTiwyMDEyLCwsLEVFSykrRkZfQU1PUlRfQ0YoQU5OLDIwMTIsLCwsRUVLKSlAKEVDQ","V9NRURfRUJJVCgyMDEyLDQwNDM1LCwsJ0NVUj1FRUsnLCdXSU49MTAwLFBFVj1ZJykrWkFWKEVDQV9NRURfR1coMjAxMiw0MDQzNSwsLCdDVVI9RUVLJywnV0lOPTEwMCxQRVY9WScpKSkp&amp;WINDOW=FIRST_POPUP&amp;HEIGHT=450&amp;WIDTH=450&amp;START_MAXIMIZED=FALSE&amp;VAR:CALENDAR=FIVEDAY&amp;VAR:SYMBOL=496607&amp;VAR:INDEX=","0"}</definedName>
    <definedName name="_15737__FDSAUDITLINK__" hidden="1">{"fdsup://directions/FAT Viewer?action=UPDATE&amp;creator=factset&amp;DYN_ARGS=TRUE&amp;DOC_NAME=FAT:FQL_AUDITING_CLIENT_TEMPLATE.FAT&amp;display_string=Audit&amp;VAR:KEY=WVMHCRKXOZ&amp;VAR:QUERY=KChGRl9FQklUX0lCKEFOTiwyMDExLCwsLEVFSykrRkZfQU1PUlRfQ0YoQU5OLDIwMTEsLCwsRUVLKSlAKEVDQ","V9NRURfRUJJVCgyMDExLDQwNDM1LCwsJ0NVUj1FRUsnLCdXSU49MTAwLFBFVj1ZJykrWkFWKEVDQV9NRURfR1coMjAxMSw0MDQzNSwsLCdDVVI9RUVLJywnV0lOPTEwMCxQRVY9WScpKSkp&amp;WINDOW=FIRST_POPUP&amp;HEIGHT=450&amp;WIDTH=450&amp;START_MAXIMIZED=FALSE&amp;VAR:CALENDAR=FIVEDAY&amp;VAR:SYMBOL=496607&amp;VAR:INDEX=","0"}</definedName>
    <definedName name="_15738__FDSAUDITLINK__" hidden="1">{"fdsup://directions/FAT Viewer?action=UPDATE&amp;creator=factset&amp;DYN_ARGS=TRUE&amp;DOC_NAME=FAT:FQL_AUDITING_CLIENT_TEMPLATE.FAT&amp;display_string=Audit&amp;VAR:KEY=MZEPEHYBOJ&amp;VAR:QUERY=KChGRl9FQklUX0lCKEFOTiwyMDEwLCwsLEVFSykrRkZfQU1PUlRfQ0YoQU5OLDIwMTAsLCwsRUVLKSlAKEVDQ","V9NRURfRUJJVCgyMDEwLDQwNDM1LCwsJ0NVUj1FRUsnLCdXSU49MTAwLFBFVj1ZJykrWkFWKEVDQV9NRURfR1coMjAxMCw0MDQzNSwsLCdDVVI9RUVLJywnV0lOPTEwMCxQRVY9WScpKSkp&amp;WINDOW=FIRST_POPUP&amp;HEIGHT=450&amp;WIDTH=450&amp;START_MAXIMIZED=FALSE&amp;VAR:CALENDAR=FIVEDAY&amp;VAR:SYMBOL=496607&amp;VAR:INDEX=","0"}</definedName>
    <definedName name="_15739__FDSAUDITLINK__" hidden="1">{"fdsup://directions/FAT Viewer?action=UPDATE&amp;creator=factset&amp;DYN_ARGS=TRUE&amp;DOC_NAME=FAT:FQL_AUDITING_CLIENT_TEMPLATE.FAT&amp;display_string=Audit&amp;VAR:KEY=EXOZIZOFUH&amp;VAR:QUERY=RkZfRUJJVF9JQihBTk4sMjAwOSwsLCxFRUspK0ZGX0FNT1JUX0NGKEFOTiwyMDA5LCwsLEVFSyk=&amp;WINDOW=F","IRST_POPUP&amp;HEIGHT=450&amp;WIDTH=450&amp;START_MAXIMIZED=FALSE&amp;VAR:CALENDAR=FIVEDAY&amp;VAR:SYMBOL=496607&amp;VAR:INDEX=0"}</definedName>
    <definedName name="_15740__FDSAUDITLINK__" hidden="1">{"fdsup://directions/FAT Viewer?action=UPDATE&amp;creator=factset&amp;DYN_ARGS=TRUE&amp;DOC_NAME=FAT:FQL_AUDITING_CLIENT_TEMPLATE.FAT&amp;display_string=Audit&amp;VAR:KEY=GHGHMFCVMF&amp;VAR:QUERY=RkZfRUJJVF9JQihBTk4sMjAwOCwsLCxFRUspK0ZGX0FNT1JUX0NGKEFOTiwyMDA4LCwsLEVFSyk=&amp;WINDOW=F","IRST_POPUP&amp;HEIGHT=450&amp;WIDTH=450&amp;START_MAXIMIZED=FALSE&amp;VAR:CALENDAR=FIVEDAY&amp;VAR:SYMBOL=496607&amp;VAR:INDEX=0"}</definedName>
    <definedName name="_15741__FDSAUDITLINK__" hidden="1">{"fdsup://directions/FAT Viewer?action=UPDATE&amp;creator=factset&amp;DYN_ARGS=TRUE&amp;DOC_NAME=FAT:FQL_AUDITING_CLIENT_TEMPLATE.FAT&amp;display_string=Audit&amp;VAR:KEY=CLGJCHCZWJ&amp;VAR:QUERY=RkZfRUJJVF9JQihBTk4sMjAwNywsLCxFRUspK0ZGX0FNT1JUX0NGKEFOTiwyMDA3LCwsLEVFSyk=&amp;WINDOW=F","IRST_POPUP&amp;HEIGHT=450&amp;WIDTH=450&amp;START_MAXIMIZED=FALSE&amp;VAR:CALENDAR=FIVEDAY&amp;VAR:SYMBOL=496607&amp;VAR:INDEX=0"}</definedName>
    <definedName name="_15742__FDSAUDITLINK__" hidden="1">{"fdsup://directions/FAT Viewer?action=UPDATE&amp;creator=factset&amp;DYN_ARGS=TRUE&amp;DOC_NAME=FAT:FQL_AUDITING_CLIENT_TEMPLATE.FAT&amp;display_string=Audit&amp;VAR:KEY=OFQZEJGREF&amp;VAR:QUERY=KEZGX0VCSVREQV9JQihBTk4sMjAxMywsLCxFRUspQEVDQV9NRURfRUJJVERBKDIwMTMsNDA0MzUsLCwnQ1VSP","UVFSycsJ1dJTj0xMDAsUEVWPVknKSk=&amp;WINDOW=FIRST_POPUP&amp;HEIGHT=450&amp;WIDTH=450&amp;START_MAXIMIZED=FALSE&amp;VAR:CALENDAR=FIVEDAY&amp;VAR:SYMBOL=496607&amp;VAR:INDEX=0"}</definedName>
    <definedName name="_15743__FDSAUDITLINK__" hidden="1">{"fdsup://directions/FAT Viewer?action=UPDATE&amp;creator=factset&amp;DYN_ARGS=TRUE&amp;DOC_NAME=FAT:FQL_AUDITING_CLIENT_TEMPLATE.FAT&amp;display_string=Audit&amp;VAR:KEY=ODSNSXAFGD&amp;VAR:QUERY=KEZGX0VCSVREQV9JQihBTk4sMjAxMiwsLCxFRUspQEVDQV9NRURfRUJJVERBKDIwMTIsNDA0MzUsLCwnQ1VSP","UVFSycsJ1dJTj0xMDAsUEVWPVknKSk=&amp;WINDOW=FIRST_POPUP&amp;HEIGHT=450&amp;WIDTH=450&amp;START_MAXIMIZED=FALSE&amp;VAR:CALENDAR=FIVEDAY&amp;VAR:SYMBOL=496607&amp;VAR:INDEX=0"}</definedName>
    <definedName name="_15744__FDSAUDITLINK__" hidden="1">{"fdsup://directions/FAT Viewer?action=UPDATE&amp;creator=factset&amp;DYN_ARGS=TRUE&amp;DOC_NAME=FAT:FQL_AUDITING_CLIENT_TEMPLATE.FAT&amp;display_string=Audit&amp;VAR:KEY=AXGFMDWPMB&amp;VAR:QUERY=KEZGX0VCSVREQV9JQihBTk4sMjAxMSwsLCxFRUspQEVDQV9NRURfRUJJVERBKDIwMTEsNDA0MzUsLCwnQ1VSP","UVFSycsJ1dJTj0xMDAsUEVWPVknKSk=&amp;WINDOW=FIRST_POPUP&amp;HEIGHT=450&amp;WIDTH=450&amp;START_MAXIMIZED=FALSE&amp;VAR:CALENDAR=FIVEDAY&amp;VAR:SYMBOL=496607&amp;VAR:INDEX=0"}</definedName>
    <definedName name="_15745__FDSAUDITLINK__" hidden="1">{"fdsup://directions/FAT Viewer?action=UPDATE&amp;creator=factset&amp;DYN_ARGS=TRUE&amp;DOC_NAME=FAT:FQL_AUDITING_CLIENT_TEMPLATE.FAT&amp;display_string=Audit&amp;VAR:KEY=MFGHSXUTGT&amp;VAR:QUERY=KEZGX0VCSVREQV9JQihBTk4sMjAxMCwsLCxFRUspQEVDQV9NRURfRUJJVERBKDIwMTAsNDA0MzUsLCwnQ1VSP","UVFSycsJ1dJTj0xMDAsUEVWPVknKSk=&amp;WINDOW=FIRST_POPUP&amp;HEIGHT=450&amp;WIDTH=450&amp;START_MAXIMIZED=FALSE&amp;VAR:CALENDAR=FIVEDAY&amp;VAR:SYMBOL=496607&amp;VAR:INDEX=0"}</definedName>
    <definedName name="_15746__FDSAUDITLINK__" hidden="1">{"fdsup://directions/FAT Viewer?action=UPDATE&amp;creator=factset&amp;DYN_ARGS=TRUE&amp;DOC_NAME=FAT:FQL_AUDITING_CLIENT_TEMPLATE.FAT&amp;display_string=Audit&amp;VAR:KEY=SVWBKHEPYD&amp;VAR:QUERY=RkZfRUJJVERBX0lCKEFOTiwyMDA5LCwsLEVFSyk=&amp;WINDOW=FIRST_POPUP&amp;HEIGHT=450&amp;WIDTH=450&amp;STAR","T_MAXIMIZED=FALSE&amp;VAR:CALENDAR=FIVEDAY&amp;VAR:SYMBOL=496607&amp;VAR:INDEX=0"}</definedName>
    <definedName name="_15747__FDSAUDITLINK__" hidden="1">{"fdsup://directions/FAT Viewer?action=UPDATE&amp;creator=factset&amp;DYN_ARGS=TRUE&amp;DOC_NAME=FAT:FQL_AUDITING_CLIENT_TEMPLATE.FAT&amp;display_string=Audit&amp;VAR:KEY=WTEJYTWBOR&amp;VAR:QUERY=RkZfRUJJVERBX0lCKEFOTiwyMDA4LCwsLEVFSyk=&amp;WINDOW=FIRST_POPUP&amp;HEIGHT=450&amp;WIDTH=450&amp;STAR","T_MAXIMIZED=FALSE&amp;VAR:CALENDAR=FIVEDAY&amp;VAR:SYMBOL=496607&amp;VAR:INDEX=0"}</definedName>
    <definedName name="_15748__FDSAUDITLINK__" hidden="1">{"fdsup://directions/FAT Viewer?action=UPDATE&amp;creator=factset&amp;DYN_ARGS=TRUE&amp;DOC_NAME=FAT:FQL_AUDITING_CLIENT_TEMPLATE.FAT&amp;display_string=Audit&amp;VAR:KEY=YFALQTMZIL&amp;VAR:QUERY=RkZfRUJJVERBX0lCKEFOTiwyMDA3LCwsLEVFSyk=&amp;WINDOW=FIRST_POPUP&amp;HEIGHT=450&amp;WIDTH=450&amp;STAR","T_MAXIMIZED=FALSE&amp;VAR:CALENDAR=FIVEDAY&amp;VAR:SYMBOL=496607&amp;VAR:INDEX=0"}</definedName>
    <definedName name="_15749__FDSAUDITLINK__" hidden="1">{"fdsup://Directions/FactSet Auditing Viewer?action=AUDIT_VALUE&amp;DB=129&amp;ID1=496607&amp;VALUEID=18140&amp;SDATE=2009&amp;PERIODTYPE=ANN_STD&amp;window=popup_no_bar&amp;width=385&amp;height=120&amp;START_MAXIMIZED=FALSE&amp;creator=factset&amp;display_string=Audit"}</definedName>
    <definedName name="_15750__FDSAUDITLINK__" hidden="1">{"fdsup://Directions/FactSet Auditing Viewer?action=AUDIT_VALUE&amp;DB=129&amp;ID1=496607&amp;VALUEID=18140&amp;SDATE=2008&amp;PERIODTYPE=ANN_STD&amp;window=popup_no_bar&amp;width=385&amp;height=120&amp;START_MAXIMIZED=FALSE&amp;creator=factset&amp;display_string=Audit"}</definedName>
    <definedName name="_15751__FDSAUDITLINK__" hidden="1">{"fdsup://Directions/FactSet Auditing Viewer?action=AUDIT_VALUE&amp;DB=129&amp;ID1=496607&amp;VALUEID=18140&amp;SDATE=2007&amp;PERIODTYPE=ANN_STD&amp;window=popup_no_bar&amp;width=385&amp;height=120&amp;START_MAXIMIZED=FALSE&amp;creator=factset&amp;display_string=Audit"}</definedName>
    <definedName name="_15752__FDSAUDITLINK__" hidden="1">{"fdsup://Directions/FactSet Auditing Viewer?action=AUDIT_VALUE&amp;DB=129&amp;ID1=496607&amp;VALUEID=01001&amp;SDATE=2009&amp;PERIODTYPE=ANN_STD&amp;window=popup_no_bar&amp;width=385&amp;height=120&amp;START_MAXIMIZED=FALSE&amp;creator=factset&amp;display_string=Audit"}</definedName>
    <definedName name="_15753__FDSAUDITLINK__" hidden="1">{"fdsup://Directions/FactSet Auditing Viewer?action=AUDIT_VALUE&amp;DB=129&amp;ID1=496607&amp;VALUEID=01001&amp;SDATE=2008&amp;PERIODTYPE=ANN_STD&amp;window=popup_no_bar&amp;width=385&amp;height=120&amp;START_MAXIMIZED=FALSE&amp;creator=factset&amp;display_string=Audit"}</definedName>
    <definedName name="_15754__FDSAUDITLINK__" hidden="1">{"fdsup://Directions/FactSet Auditing Viewer?action=AUDIT_VALUE&amp;DB=129&amp;ID1=496607&amp;VALUEID=01001&amp;SDATE=2007&amp;PERIODTYPE=ANN_STD&amp;window=popup_no_bar&amp;width=385&amp;height=120&amp;START_MAXIMIZED=FALSE&amp;creator=factset&amp;display_string=Audit"}</definedName>
    <definedName name="_15779__FDSAUDITLINK__" hidden="1">{"fdsup://directions/FAT Viewer?action=UPDATE&amp;creator=factset&amp;DYN_ARGS=TRUE&amp;DOC_NAME=FAT:FQL_AUDITING_CLIENT_TEMPLATE.FAT&amp;display_string=Audit&amp;VAR:KEY=IFIDENUHSX&amp;VAR:QUERY=RkZfRUJJVF9JQihBTk4sMjAwOSwsLCxFVVIp&amp;WINDOW=FIRST_POPUP&amp;HEIGHT=450&amp;WIDTH=450&amp;START_MA","XIMIZED=FALSE&amp;VAR:CALENDAR=FIVEDAY&amp;VAR:SYMBOL=564156&amp;VAR:INDEX=0"}</definedName>
    <definedName name="_15786__FDSAUDITLINK__" hidden="1">{"fdsup://directions/FAT Viewer?action=UPDATE&amp;creator=factset&amp;DYN_ARGS=TRUE&amp;DOC_NAME=FAT:FQL_AUDITING_CLIENT_TEMPLATE.FAT&amp;display_string=Audit&amp;VAR:KEY=KFAVSXOHQL&amp;VAR:QUERY=RkZfQ0FQRVgoQU5OLDIwMDksLCwsU0VLKQ==&amp;WINDOW=FIRST_POPUP&amp;HEIGHT=450&amp;WIDTH=450&amp;START_MA","XIMIZED=FALSE&amp;VAR:CALENDAR=FIVEDAY&amp;VAR:SYMBOL=591591&amp;VAR:INDEX=0"}</definedName>
    <definedName name="_15792__FDSAUDITLINK__" hidden="1">{"fdsup://directions/FAT Viewer?action=UPDATE&amp;creator=factset&amp;DYN_ARGS=TRUE&amp;DOC_NAME=FAT:FQL_AUDITING_CLIENT_TEMPLATE.FAT&amp;display_string=Audit&amp;VAR:KEY=CTCHINWFMP&amp;VAR:QUERY=RkZfQ0FQRVgoQU5OLDIwMDgsLCwsU0VLKQ==&amp;WINDOW=FIRST_POPUP&amp;HEIGHT=450&amp;WIDTH=450&amp;START_MA","XIMIZED=FALSE&amp;VAR:CALENDAR=FIVEDAY&amp;VAR:SYMBOL=591591&amp;VAR:INDEX=0"}</definedName>
    <definedName name="_15796__FDSAUDITLINK__" hidden="1">{"fdsup://directions/FAT Viewer?action=UPDATE&amp;creator=factset&amp;DYN_ARGS=TRUE&amp;DOC_NAME=FAT:FQL_AUDITING_CLIENT_TEMPLATE.FAT&amp;display_string=Audit&amp;VAR:KEY=GBAPCDSLEV&amp;VAR:QUERY=RkZfRUJJVERBX0lCKEFOTiwyMDA3LCwsLFNFSyk=&amp;WINDOW=FIRST_POPUP&amp;HEIGHT=450&amp;WIDTH=450&amp;STAR","T_MAXIMIZED=FALSE&amp;VAR:CALENDAR=FIVEDAY&amp;VAR:SYMBOL=B033YF&amp;VAR:INDEX=0"}</definedName>
    <definedName name="_15797__FDSAUDITLINK__" hidden="1">{"fdsup://directions/FAT Viewer?action=UPDATE&amp;creator=factset&amp;DYN_ARGS=TRUE&amp;DOC_NAME=FAT:FQL_AUDITING_CLIENT_TEMPLATE.FAT&amp;display_string=Audit&amp;VAR:KEY=KTOJOVUJSN&amp;VAR:QUERY=RkZfRUJJVERBX0lCKEFOTiwyMDA4LCwsLFNFSyk=&amp;WINDOW=FIRST_POPUP&amp;HEIGHT=450&amp;WIDTH=450&amp;STAR","T_MAXIMIZED=FALSE&amp;VAR:CALENDAR=FIVEDAY&amp;VAR:SYMBOL=B033YF&amp;VAR:INDEX=0"}</definedName>
    <definedName name="_15798__FDSAUDITLINK__" hidden="1">{"fdsup://directions/FAT Viewer?action=UPDATE&amp;creator=factset&amp;DYN_ARGS=TRUE&amp;DOC_NAME=FAT:FQL_AUDITING_CLIENT_TEMPLATE.FAT&amp;display_string=Audit&amp;VAR:KEY=EFILMXMTEF&amp;VAR:QUERY=RkZfRUJJVERBX0lCKEFOTiwyMDA5LCwsLFNFSyk=&amp;WINDOW=FIRST_POPUP&amp;HEIGHT=450&amp;WIDTH=450&amp;STAR","T_MAXIMIZED=FALSE&amp;VAR:CALENDAR=FIVEDAY&amp;VAR:SYMBOL=B033YF&amp;VAR:INDEX=0"}</definedName>
    <definedName name="_15799__FDSAUDITLINK__" hidden="1">{"fdsup://directions/FAT Viewer?action=UPDATE&amp;creator=factset&amp;DYN_ARGS=TRUE&amp;DOC_NAME=FAT:FQL_AUDITING_CLIENT_TEMPLATE.FAT&amp;display_string=Audit&amp;VAR:KEY=YBKBIPKNIH&amp;VAR:QUERY=KEZGX0VCSVREQV9JQihBTk4sMjAxMCwsLCxTRUspQEVDQV9NRURfRUJJVERBKDIwMTAsNDA0MzUsLCwnQ1VSP","VNFSycsJ1dJTj0xMDAsUEVWPVknKSk=&amp;WINDOW=FIRST_POPUP&amp;HEIGHT=450&amp;WIDTH=450&amp;START_MAXIMIZED=FALSE&amp;VAR:CALENDAR=FIVEDAY&amp;VAR:SYMBOL=B033YF&amp;VAR:INDEX=0"}</definedName>
    <definedName name="_15800__FDSAUDITLINK__" hidden="1">{"fdsup://directions/FAT Viewer?action=UPDATE&amp;creator=factset&amp;DYN_ARGS=TRUE&amp;DOC_NAME=FAT:FQL_AUDITING_CLIENT_TEMPLATE.FAT&amp;display_string=Audit&amp;VAR:KEY=GBSRYLSHYF&amp;VAR:QUERY=KEZGX0VCSVREQV9JQihBTk4sMjAxMSwsLCxTRUspQEVDQV9NRURfRUJJVERBKDIwMTEsNDA0MzUsLCwnQ1VSP","VNFSycsJ1dJTj0xMDAsUEVWPVknKSk=&amp;WINDOW=FIRST_POPUP&amp;HEIGHT=450&amp;WIDTH=450&amp;START_MAXIMIZED=FALSE&amp;VAR:CALENDAR=FIVEDAY&amp;VAR:SYMBOL=B033YF&amp;VAR:INDEX=0"}</definedName>
    <definedName name="_15801__FDSAUDITLINK__" hidden="1">{"fdsup://directions/FAT Viewer?action=UPDATE&amp;creator=factset&amp;DYN_ARGS=TRUE&amp;DOC_NAME=FAT:FQL_AUDITING_CLIENT_TEMPLATE.FAT&amp;display_string=Audit&amp;VAR:KEY=EPIVMFEDKP&amp;VAR:QUERY=KEZGX0VCSVREQV9JQihBTk4sMjAxMiwsLCxTRUspQEVDQV9NRURfRUJJVERBKDIwMTIsNDA0MzUsLCwnQ1VSP","VNFSycsJ1dJTj0xMDAsUEVWPVknKSk=&amp;WINDOW=FIRST_POPUP&amp;HEIGHT=450&amp;WIDTH=450&amp;START_MAXIMIZED=FALSE&amp;VAR:CALENDAR=FIVEDAY&amp;VAR:SYMBOL=B033YF&amp;VAR:INDEX=0"}</definedName>
    <definedName name="_15802__FDSAUDITLINK__" hidden="1">{"fdsup://directions/FAT Viewer?action=UPDATE&amp;creator=factset&amp;DYN_ARGS=TRUE&amp;DOC_NAME=FAT:FQL_AUDITING_CLIENT_TEMPLATE.FAT&amp;display_string=Audit&amp;VAR:KEY=GPULADWXYD&amp;VAR:QUERY=KEZGX0VCSVREQV9JQihBTk4sMjAxMywsLCxTRUspQEVDQV9NRURfRUJJVERBKDIwMTMsNDA0MzUsLCwnQ1VSP","VNFSycsJ1dJTj0xMDAsUEVWPVknKSk=&amp;WINDOW=FIRST_POPUP&amp;HEIGHT=450&amp;WIDTH=450&amp;START_MAXIMIZED=FALSE&amp;VAR:CALENDAR=FIVEDAY&amp;VAR:SYMBOL=B033YF&amp;VAR:INDEX=0"}</definedName>
    <definedName name="_15803__FDSAUDITLINK__" hidden="1">{"fdsup://directions/FAT Viewer?action=UPDATE&amp;creator=factset&amp;DYN_ARGS=TRUE&amp;DOC_NAME=FAT:FQL_AUDITING_CLIENT_TEMPLATE.FAT&amp;display_string=Audit&amp;VAR:KEY=IXMDOBMRMT&amp;VAR:QUERY=RkZfRUJJVF9JQihBTk4sMjAwNywsLCxTRUspK0ZGX0FNT1JUX0NGKEFOTiwyMDA3LCwsLFNFSyk=&amp;WINDOW=F","IRST_POPUP&amp;HEIGHT=450&amp;WIDTH=450&amp;START_MAXIMIZED=FALSE&amp;VAR:CALENDAR=FIVEDAY&amp;VAR:SYMBOL=B033YF&amp;VAR:INDEX=0"}</definedName>
    <definedName name="_15804__FDSAUDITLINK__" hidden="1">{"fdsup://directions/FAT Viewer?action=UPDATE&amp;creator=factset&amp;DYN_ARGS=TRUE&amp;DOC_NAME=FAT:FQL_AUDITING_CLIENT_TEMPLATE.FAT&amp;display_string=Audit&amp;VAR:KEY=WFSVGFUXYB&amp;VAR:QUERY=RkZfRUJJVF9JQihBTk4sMjAwOCwsLCxTRUspK0ZGX0FNT1JUX0NGKEFOTiwyMDA4LCwsLFNFSyk=&amp;WINDOW=F","IRST_POPUP&amp;HEIGHT=450&amp;WIDTH=450&amp;START_MAXIMIZED=FALSE&amp;VAR:CALENDAR=FIVEDAY&amp;VAR:SYMBOL=B033YF&amp;VAR:INDEX=0"}</definedName>
    <definedName name="_15805__FDSAUDITLINK__" hidden="1">{"fdsup://directions/FAT Viewer?action=UPDATE&amp;creator=factset&amp;DYN_ARGS=TRUE&amp;DOC_NAME=FAT:FQL_AUDITING_CLIENT_TEMPLATE.FAT&amp;display_string=Audit&amp;VAR:KEY=QNAZUVORCD&amp;VAR:QUERY=RkZfRUJJVF9JQihBTk4sMjAwOSwsLCxTRUspK0ZGX0FNT1JUX0NGKEFOTiwyMDA5LCwsLFNFSyk=&amp;WINDOW=F","IRST_POPUP&amp;HEIGHT=450&amp;WIDTH=450&amp;START_MAXIMIZED=FALSE&amp;VAR:CALENDAR=FIVEDAY&amp;VAR:SYMBOL=B033YF&amp;VAR:INDEX=0"}</definedName>
    <definedName name="_15806__FDSAUDITLINK__" hidden="1">{"fdsup://directions/FAT Viewer?action=UPDATE&amp;creator=factset&amp;DYN_ARGS=TRUE&amp;DOC_NAME=FAT:FQL_AUDITING_CLIENT_TEMPLATE.FAT&amp;display_string=Audit&amp;VAR:KEY=UZOVOVAVYR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033YF&amp;VAR:INDEX=","0"}</definedName>
    <definedName name="_15807__FDSAUDITLINK__" hidden="1">{"fdsup://directions/FAT Viewer?action=UPDATE&amp;creator=factset&amp;DYN_ARGS=TRUE&amp;DOC_NAME=FAT:FQL_AUDITING_CLIENT_TEMPLATE.FAT&amp;display_string=Audit&amp;VAR:KEY=EZCVQVEXSH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033YF&amp;VAR:INDEX=","0"}</definedName>
    <definedName name="_15808__FDSAUDITLINK__" hidden="1">{"fdsup://directions/FAT Viewer?action=UPDATE&amp;creator=factset&amp;DYN_ARGS=TRUE&amp;DOC_NAME=FAT:FQL_AUDITING_CLIENT_TEMPLATE.FAT&amp;display_string=Audit&amp;VAR:KEY=SNQXKBURMN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033YF&amp;VAR:INDEX=","0"}</definedName>
    <definedName name="_15809__FDSAUDITLINK__" hidden="1">{"fdsup://directions/FAT Viewer?action=UPDATE&amp;creator=factset&amp;DYN_ARGS=TRUE&amp;DOC_NAME=FAT:FQL_AUDITING_CLIENT_TEMPLATE.FAT&amp;display_string=Audit&amp;VAR:KEY=KXMVOVWJKR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033YF&amp;VAR:INDEX=","0"}</definedName>
    <definedName name="_15810__FDSAUDITLINK__" hidden="1">{"fdsup://directions/FAT Viewer?action=UPDATE&amp;creator=factset&amp;DYN_ARGS=TRUE&amp;DOC_NAME=FAT:FQL_AUDITING_CLIENT_TEMPLATE.FAT&amp;display_string=Audit&amp;VAR:KEY=GLURKTWDKZ&amp;VAR:QUERY=RkZfRUJJVF9JQihBTk4sMjAwNywsLCxTRUsp&amp;WINDOW=FIRST_POPUP&amp;HEIGHT=450&amp;WIDTH=450&amp;START_MA","XIMIZED=FALSE&amp;VAR:CALENDAR=FIVEDAY&amp;VAR:SYMBOL=B033YF&amp;VAR:INDEX=0"}</definedName>
    <definedName name="_15811__FDSAUDITLINK__" hidden="1">{"fdsup://directions/FAT Viewer?action=UPDATE&amp;creator=factset&amp;DYN_ARGS=TRUE&amp;DOC_NAME=FAT:FQL_AUDITING_CLIENT_TEMPLATE.FAT&amp;display_string=Audit&amp;VAR:KEY=OTMZWNEXKN&amp;VAR:QUERY=RkZfRUJJVF9JQihBTk4sMjAwOCwsLCxTRUsp&amp;WINDOW=FIRST_POPUP&amp;HEIGHT=450&amp;WIDTH=450&amp;START_MA","XIMIZED=FALSE&amp;VAR:CALENDAR=FIVEDAY&amp;VAR:SYMBOL=B033YF&amp;VAR:INDEX=0"}</definedName>
    <definedName name="_15812__FDSAUDITLINK__" hidden="1">{"fdsup://directions/FAT Viewer?action=UPDATE&amp;creator=factset&amp;DYN_ARGS=TRUE&amp;DOC_NAME=FAT:FQL_AUDITING_CLIENT_TEMPLATE.FAT&amp;display_string=Audit&amp;VAR:KEY=CTGBCJALQT&amp;VAR:QUERY=RkZfRUJJVF9JQihBTk4sMjAwOSwsLCxTRUsp&amp;WINDOW=FIRST_POPUP&amp;HEIGHT=450&amp;WIDTH=450&amp;START_MA","XIMIZED=FALSE&amp;VAR:CALENDAR=FIVEDAY&amp;VAR:SYMBOL=B033YF&amp;VAR:INDEX=0"}</definedName>
    <definedName name="_15813__FDSAUDITLINK__" hidden="1">{"fdsup://directions/FAT Viewer?action=UPDATE&amp;creator=factset&amp;DYN_ARGS=TRUE&amp;DOC_NAME=FAT:FQL_AUDITING_CLIENT_TEMPLATE.FAT&amp;display_string=Audit&amp;VAR:KEY=WTCDSJKBAN&amp;VAR:QUERY=KEZGX0VCSVRfSUIoQU5OLDIwMTAsLCwsU0VLKUBFQ0FfTUVEX0VCSVQoMjAxMCw0MDQzNSwsLCdDVVI9U0VLJ","ywnV0lOPTEwMCxQRVY9WScpKQ==&amp;WINDOW=FIRST_POPUP&amp;HEIGHT=450&amp;WIDTH=450&amp;START_MAXIMIZED=FALSE&amp;VAR:CALENDAR=FIVEDAY&amp;VAR:SYMBOL=B033YF&amp;VAR:INDEX=0"}</definedName>
    <definedName name="_15814__FDSAUDITLINK__" hidden="1">{"fdsup://directions/FAT Viewer?action=UPDATE&amp;creator=factset&amp;DYN_ARGS=TRUE&amp;DOC_NAME=FAT:FQL_AUDITING_CLIENT_TEMPLATE.FAT&amp;display_string=Audit&amp;VAR:KEY=CVQFQPCFIZ&amp;VAR:QUERY=KEZGX0VCSVRfSUIoQU5OLDIwMTEsLCwsU0VLKUBFQ0FfTUVEX0VCSVQoMjAxMSw0MDQzNSwsLCdDVVI9U0VLJ","ywnV0lOPTEwMCxQRVY9WScpKQ==&amp;WINDOW=FIRST_POPUP&amp;HEIGHT=450&amp;WIDTH=450&amp;START_MAXIMIZED=FALSE&amp;VAR:CALENDAR=FIVEDAY&amp;VAR:SYMBOL=B033YF&amp;VAR:INDEX=0"}</definedName>
    <definedName name="_15815__FDSAUDITLINK__" hidden="1">{"fdsup://directions/FAT Viewer?action=UPDATE&amp;creator=factset&amp;DYN_ARGS=TRUE&amp;DOC_NAME=FAT:FQL_AUDITING_CLIENT_TEMPLATE.FAT&amp;display_string=Audit&amp;VAR:KEY=SRCBUHOVQL&amp;VAR:QUERY=KEZGX0VCSVRfSUIoQU5OLDIwMTIsLCwsU0VLKUBFQ0FfTUVEX0VCSVQoMjAxMiw0MDQzNSwsLCdDVVI9U0VLJ","ywnV0lOPTEwMCxQRVY9WScpKQ==&amp;WINDOW=FIRST_POPUP&amp;HEIGHT=450&amp;WIDTH=450&amp;START_MAXIMIZED=FALSE&amp;VAR:CALENDAR=FIVEDAY&amp;VAR:SYMBOL=B033YF&amp;VAR:INDEX=0"}</definedName>
    <definedName name="_15816__FDSAUDITLINK__" hidden="1">{"fdsup://directions/FAT Viewer?action=UPDATE&amp;creator=factset&amp;DYN_ARGS=TRUE&amp;DOC_NAME=FAT:FQL_AUDITING_CLIENT_TEMPLATE.FAT&amp;display_string=Audit&amp;VAR:KEY=CVULEFUJOF&amp;VAR:QUERY=KEZGX0VCSVRfSUIoQU5OLDIwMTMsLCwsU0VLKUBFQ0FfTUVEX0VCSVQoMjAxMyw0MDQzNSwsLCdDVVI9U0VLJ","ywnV0lOPTEwMCxQRVY9WScpKQ==&amp;WINDOW=FIRST_POPUP&amp;HEIGHT=450&amp;WIDTH=450&amp;START_MAXIMIZED=FALSE&amp;VAR:CALENDAR=FIVEDAY&amp;VAR:SYMBOL=B033YF&amp;VAR:INDEX=0"}</definedName>
    <definedName name="_15817__FDSAUDITLINK__" hidden="1">{"fdsup://directions/FAT Viewer?action=UPDATE&amp;creator=factset&amp;DYN_ARGS=TRUE&amp;DOC_NAME=FAT:FQL_AUDITING_CLIENT_TEMPLATE.FAT&amp;display_string=Audit&amp;VAR:KEY=WTCDSJKBAN&amp;VAR:QUERY=KEZGX0VCSVRfSUIoQU5OLDIwMTAsLCwsU0VLKUBFQ0FfTUVEX0VCSVQoMjAxMCw0MDQzNSwsLCdDVVI9U0VLJ","ywnV0lOPTEwMCxQRVY9WScpKQ==&amp;WINDOW=FIRST_POPUP&amp;HEIGHT=450&amp;WIDTH=450&amp;START_MAXIMIZED=FALSE&amp;VAR:CALENDAR=FIVEDAY&amp;VAR:SYMBOL=B033YF&amp;VAR:INDEX=0"}</definedName>
    <definedName name="_15818__FDSAUDITLINK__" hidden="1">{"fdsup://directions/FAT Viewer?action=UPDATE&amp;creator=factset&amp;DYN_ARGS=TRUE&amp;DOC_NAME=FAT:FQL_AUDITING_CLIENT_TEMPLATE.FAT&amp;display_string=Audit&amp;VAR:KEY=CVQFQPCFIZ&amp;VAR:QUERY=KEZGX0VCSVRfSUIoQU5OLDIwMTEsLCwsU0VLKUBFQ0FfTUVEX0VCSVQoMjAxMSw0MDQzNSwsLCdDVVI9U0VLJ","ywnV0lOPTEwMCxQRVY9WScpKQ==&amp;WINDOW=FIRST_POPUP&amp;HEIGHT=450&amp;WIDTH=450&amp;START_MAXIMIZED=FALSE&amp;VAR:CALENDAR=FIVEDAY&amp;VAR:SYMBOL=B033YF&amp;VAR:INDEX=0"}</definedName>
    <definedName name="_15819__FDSAUDITLINK__" hidden="1">{"fdsup://directions/FAT Viewer?action=UPDATE&amp;creator=factset&amp;DYN_ARGS=TRUE&amp;DOC_NAME=FAT:FQL_AUDITING_CLIENT_TEMPLATE.FAT&amp;display_string=Audit&amp;VAR:KEY=SRCBUHOVQL&amp;VAR:QUERY=KEZGX0VCSVRfSUIoQU5OLDIwMTIsLCwsU0VLKUBFQ0FfTUVEX0VCSVQoMjAxMiw0MDQzNSwsLCdDVVI9U0VLJ","ywnV0lOPTEwMCxQRVY9WScpKQ==&amp;WINDOW=FIRST_POPUP&amp;HEIGHT=450&amp;WIDTH=450&amp;START_MAXIMIZED=FALSE&amp;VAR:CALENDAR=FIVEDAY&amp;VAR:SYMBOL=B033YF&amp;VAR:INDEX=0"}</definedName>
    <definedName name="_15820__FDSAUDITLINK__" hidden="1">{"fdsup://directions/FAT Viewer?action=UPDATE&amp;creator=factset&amp;DYN_ARGS=TRUE&amp;DOC_NAME=FAT:FQL_AUDITING_CLIENT_TEMPLATE.FAT&amp;display_string=Audit&amp;VAR:KEY=CVULEFUJOF&amp;VAR:QUERY=KEZGX0VCSVRfSUIoQU5OLDIwMTMsLCwsU0VLKUBFQ0FfTUVEX0VCSVQoMjAxMyw0MDQzNSwsLCdDVVI9U0VLJ","ywnV0lOPTEwMCxQRVY9WScpKQ==&amp;WINDOW=FIRST_POPUP&amp;HEIGHT=450&amp;WIDTH=450&amp;START_MAXIMIZED=FALSE&amp;VAR:CALENDAR=FIVEDAY&amp;VAR:SYMBOL=B033YF&amp;VAR:INDEX=0"}</definedName>
    <definedName name="_15821__FDSAUDITLINK__" hidden="1">{"fdsup://directions/FAT Viewer?action=UPDATE&amp;creator=factset&amp;DYN_ARGS=TRUE&amp;DOC_NAME=FAT:FQL_AUDITING_CLIENT_TEMPLATE.FAT&amp;display_string=Audit&amp;VAR:KEY=AZMDATIFOZ&amp;VAR:QUERY=RkZfTkVUX0lOQyhBTk4sMjAwNywsLCxTRUsp&amp;WINDOW=FIRST_POPUP&amp;HEIGHT=450&amp;WIDTH=450&amp;START_MA","XIMIZED=FALSE&amp;VAR:CALENDAR=FIVEDAY&amp;VAR:SYMBOL=B033YF&amp;VAR:INDEX=0"}</definedName>
    <definedName name="_15822__FDSAUDITLINK__" hidden="1">{"fdsup://directions/FAT Viewer?action=UPDATE&amp;creator=factset&amp;DYN_ARGS=TRUE&amp;DOC_NAME=FAT:FQL_AUDITING_CLIENT_TEMPLATE.FAT&amp;display_string=Audit&amp;VAR:KEY=UZMHYPSTIJ&amp;VAR:QUERY=RkZfTkVUX0lOQyhBTk4sMjAwOCwsLCxTRUsp&amp;WINDOW=FIRST_POPUP&amp;HEIGHT=450&amp;WIDTH=450&amp;START_MA","XIMIZED=FALSE&amp;VAR:CALENDAR=FIVEDAY&amp;VAR:SYMBOL=B033YF&amp;VAR:INDEX=0"}</definedName>
    <definedName name="_15823__FDSAUDITLINK__" hidden="1">{"fdsup://directions/FAT Viewer?action=UPDATE&amp;creator=factset&amp;DYN_ARGS=TRUE&amp;DOC_NAME=FAT:FQL_AUDITING_CLIENT_TEMPLATE.FAT&amp;display_string=Audit&amp;VAR:KEY=GBAHSZUVYJ&amp;VAR:QUERY=RkZfTkVUX0lOQyhBTk4sMjAwOSwsLCxTRUsp&amp;WINDOW=FIRST_POPUP&amp;HEIGHT=450&amp;WIDTH=450&amp;START_MA","XIMIZED=FALSE&amp;VAR:CALENDAR=FIVEDAY&amp;VAR:SYMBOL=B033YF&amp;VAR:INDEX=0"}</definedName>
    <definedName name="_15824__FDSAUDITLINK__" hidden="1">{"fdsup://directions/FAT Viewer?action=UPDATE&amp;creator=factset&amp;DYN_ARGS=TRUE&amp;DOC_NAME=FAT:FQL_AUDITING_CLIENT_TEMPLATE.FAT&amp;display_string=Audit&amp;VAR:KEY=WNSVEBYRSV&amp;VAR:QUERY=KEZGX05FVF9JTkMoQU5OLDIwMTAsLCwsU0VLKUBFQ0FfTUVEX05FVCgyMDEwLDQwNDM1LCwsJ0NVUj1TRUsnL","CdXSU49MTAwLFBFVj1ZJykp&amp;WINDOW=FIRST_POPUP&amp;HEIGHT=450&amp;WIDTH=450&amp;START_MAXIMIZED=FALSE&amp;VAR:CALENDAR=FIVEDAY&amp;VAR:SYMBOL=B033YF&amp;VAR:INDEX=0"}</definedName>
    <definedName name="_15825__FDSAUDITLINK__" hidden="1">{"fdsup://directions/FAT Viewer?action=UPDATE&amp;creator=factset&amp;DYN_ARGS=TRUE&amp;DOC_NAME=FAT:FQL_AUDITING_CLIENT_TEMPLATE.FAT&amp;display_string=Audit&amp;VAR:KEY=UPENMJUDCF&amp;VAR:QUERY=KEZGX05FVF9JTkMoQU5OLDIwMTEsLCwsU0VLKUBFQ0FfTUVEX05FVCgyMDExLDQwNDM1LCwsJ0NVUj1TRUsnL","CdXSU49MTAwLFBFVj1ZJykp&amp;WINDOW=FIRST_POPUP&amp;HEIGHT=450&amp;WIDTH=450&amp;START_MAXIMIZED=FALSE&amp;VAR:CALENDAR=FIVEDAY&amp;VAR:SYMBOL=B033YF&amp;VAR:INDEX=0"}</definedName>
    <definedName name="_15826__FDSAUDITLINK__" hidden="1">{"fdsup://directions/FAT Viewer?action=UPDATE&amp;creator=factset&amp;DYN_ARGS=TRUE&amp;DOC_NAME=FAT:FQL_AUDITING_CLIENT_TEMPLATE.FAT&amp;display_string=Audit&amp;VAR:KEY=UHURAJONGB&amp;VAR:QUERY=KEZGX05FVF9JTkMoQU5OLDIwMTIsLCwsU0VLKUBFQ0FfTUVEX05FVCgyMDEyLDQwNDM1LCwsJ0NVUj1TRUsnL","CdXSU49MTAwLFBFVj1ZJykp&amp;WINDOW=FIRST_POPUP&amp;HEIGHT=450&amp;WIDTH=450&amp;START_MAXIMIZED=FALSE&amp;VAR:CALENDAR=FIVEDAY&amp;VAR:SYMBOL=B033YF&amp;VAR:INDEX=0"}</definedName>
    <definedName name="_15827__FDSAUDITLINK__" hidden="1">{"fdsup://directions/FAT Viewer?action=UPDATE&amp;creator=factset&amp;DYN_ARGS=TRUE&amp;DOC_NAME=FAT:FQL_AUDITING_CLIENT_TEMPLATE.FAT&amp;display_string=Audit&amp;VAR:KEY=YXWPANGZUP&amp;VAR:QUERY=KEZGX05FVF9JTkMoQU5OLDIwMTMsLCwsU0VLKUBFQ0FfTUVEX05FVCgyMDEzLDQwNDM1LCwsJ0NVUj1TRUsnL","CdXSU49MTAwLFBFVj1ZJykp&amp;WINDOW=FIRST_POPUP&amp;HEIGHT=450&amp;WIDTH=450&amp;START_MAXIMIZED=FALSE&amp;VAR:CALENDAR=FIVEDAY&amp;VAR:SYMBOL=B033YF&amp;VAR:INDEX=0"}</definedName>
    <definedName name="_15828__FDSAUDITLINK__" hidden="1">{"fdsup://directions/FAT Viewer?action=UPDATE&amp;creator=factset&amp;DYN_ARGS=TRUE&amp;DOC_NAME=FAT:FQL_AUDITING_CLIENT_TEMPLATE.FAT&amp;display_string=Audit&amp;VAR:KEY=MDYZYTMTWH&amp;VAR:QUERY=RkZfQ0FQRVgoQU5OLDIwMDcsLCwsU0VLKQ==&amp;WINDOW=FIRST_POPUP&amp;HEIGHT=450&amp;WIDTH=450&amp;START_MA","XIMIZED=FALSE&amp;VAR:CALENDAR=FIVEDAY&amp;VAR:SYMBOL=B033YF&amp;VAR:INDEX=0"}</definedName>
    <definedName name="_15829__FDSAUDITLINK__" hidden="1">{"fdsup://directions/FAT Viewer?action=UPDATE&amp;creator=factset&amp;DYN_ARGS=TRUE&amp;DOC_NAME=FAT:FQL_AUDITING_CLIENT_TEMPLATE.FAT&amp;display_string=Audit&amp;VAR:KEY=QHKZSBATQF&amp;VAR:QUERY=RkZfQ0FQRVgoQU5OLDIwMDgsLCwsU0VLKQ==&amp;WINDOW=FIRST_POPUP&amp;HEIGHT=450&amp;WIDTH=450&amp;START_MA","XIMIZED=FALSE&amp;VAR:CALENDAR=FIVEDAY&amp;VAR:SYMBOL=B033YF&amp;VAR:INDEX=0"}</definedName>
    <definedName name="_15830__FDSAUDITLINK__" hidden="1">{"fdsup://directions/FAT Viewer?action=UPDATE&amp;creator=factset&amp;DYN_ARGS=TRUE&amp;DOC_NAME=FAT:FQL_AUDITING_CLIENT_TEMPLATE.FAT&amp;display_string=Audit&amp;VAR:KEY=WFYBMPQHUB&amp;VAR:QUERY=RkZfQ0FQRVgoQU5OLDIwMDksLCwsU0VLKQ==&amp;WINDOW=FIRST_POPUP&amp;HEIGHT=450&amp;WIDTH=450&amp;START_MA","XIMIZED=FALSE&amp;VAR:CALENDAR=FIVEDAY&amp;VAR:SYMBOL=B033YF&amp;VAR:INDEX=0"}</definedName>
    <definedName name="_15831__FDSAUDITLINK__" hidden="1">{"fdsup://directions/FAT Viewer?action=UPDATE&amp;creator=factset&amp;DYN_ARGS=TRUE&amp;DOC_NAME=FAT:FQL_AUDITING_CLIENT_TEMPLATE.FAT&amp;display_string=Audit&amp;VAR:KEY=MBWDWBSHCL&amp;VAR:QUERY=KEZGX0NBUEVYKEFOTiwyMDEwLCwsLFNFSylARUNBX01FRF9DQVBFWCgyMDEwLDQwNDM1LCwsJ0NVUj1TRUsnL","CdXSU49MTAwLFBFVj1ZJykp&amp;WINDOW=FIRST_POPUP&amp;HEIGHT=450&amp;WIDTH=450&amp;START_MAXIMIZED=FALSE&amp;VAR:CALENDAR=FIVEDAY&amp;VAR:SYMBOL=B033YF&amp;VAR:INDEX=0"}</definedName>
    <definedName name="_15832__FDSAUDITLINK__" hidden="1">{"fdsup://directions/FAT Viewer?action=UPDATE&amp;creator=factset&amp;DYN_ARGS=TRUE&amp;DOC_NAME=FAT:FQL_AUDITING_CLIENT_TEMPLATE.FAT&amp;display_string=Audit&amp;VAR:KEY=WZMBILUNIZ&amp;VAR:QUERY=KEZGX0NBUEVYKEFOTiwyMDExLCwsLFNFSylARUNBX01FRF9DQVBFWCgyMDExLDQwNDM1LCwsJ0NVUj1TRUsnL","CdXSU49MTAwLFBFVj1ZJykp&amp;WINDOW=FIRST_POPUP&amp;HEIGHT=450&amp;WIDTH=450&amp;START_MAXIMIZED=FALSE&amp;VAR:CALENDAR=FIVEDAY&amp;VAR:SYMBOL=B033YF&amp;VAR:INDEX=0"}</definedName>
    <definedName name="_15833__FDSAUDITLINK__" hidden="1">{"fdsup://directions/FAT Viewer?action=UPDATE&amp;creator=factset&amp;DYN_ARGS=TRUE&amp;DOC_NAME=FAT:FQL_AUDITING_CLIENT_TEMPLATE.FAT&amp;display_string=Audit&amp;VAR:KEY=CRCXIPKTKB&amp;VAR:QUERY=KEZGX0NBUEVYKEFOTiwyMDEyLCwsLFNFSylARUNBX01FRF9DQVBFWCgyMDEyLDQwNDM1LCwsJ0NVUj1TRUsnL","CdXSU49MTAwLFBFVj1ZJykp&amp;WINDOW=FIRST_POPUP&amp;HEIGHT=450&amp;WIDTH=450&amp;START_MAXIMIZED=FALSE&amp;VAR:CALENDAR=FIVEDAY&amp;VAR:SYMBOL=B033YF&amp;VAR:INDEX=0"}</definedName>
    <definedName name="_15834__FDSAUDITLINK__" hidden="1">{"fdsup://directions/FAT Viewer?action=UPDATE&amp;creator=factset&amp;DYN_ARGS=TRUE&amp;DOC_NAME=FAT:FQL_AUDITING_CLIENT_TEMPLATE.FAT&amp;display_string=Audit&amp;VAR:KEY=MLYJCRUZSF&amp;VAR:QUERY=KEZGX0NBUEVYKEFOTiwyMDEzLCwsLFNFSylARUNBX01FRF9DQVBFWCgyMDEzLDQwNDM1LCwsJ0NVUj1TRUsnL","CdXSU49MTAwLFBFVj1ZJykp&amp;WINDOW=FIRST_POPUP&amp;HEIGHT=450&amp;WIDTH=450&amp;START_MAXIMIZED=FALSE&amp;VAR:CALENDAR=FIVEDAY&amp;VAR:SYMBOL=B033YF&amp;VAR:INDEX=0"}</definedName>
    <definedName name="_15835__FDSAUDITLINK__" hidden="1">{"fdsup://directions/FAT Viewer?action=UPDATE&amp;creator=factset&amp;DYN_ARGS=TRUE&amp;DOC_NAME=FAT:FQL_AUDITING_CLIENT_TEMPLATE.FAT&amp;display_string=Audit&amp;VAR:KEY=EVOPYVWPKB&amp;VAR:QUERY=KEZGX0VCSVREQV9JQihMVE1TLDAsLCwsU0VLKUBGRl9FQklUREFfSUIoTFRNU19TRU1JLDAsLCwsU0VLKSk=&amp;","WINDOW=FIRST_POPUP&amp;HEIGHT=450&amp;WIDTH=450&amp;START_MAXIMIZED=FALSE&amp;VAR:CALENDAR=FIVEDAY&amp;VAR:SYMBOL=B033YF&amp;VAR:INDEX=0"}</definedName>
    <definedName name="_15836__FDSAUDITLINK__" hidden="1">{"fdsup://directions/FAT Viewer?action=UPDATE&amp;creator=factset&amp;DYN_ARGS=TRUE&amp;DOC_NAME=FAT:FQL_AUDITING_CLIENT_TEMPLATE.FAT&amp;display_string=Audit&amp;VAR:KEY=QVUTENUZOR&amp;VAR:QUERY=RkZfU0hMRFJTX0VRKEFOTiwwLCwsLFNFSyk=&amp;WINDOW=FIRST_POPUP&amp;HEIGHT=450&amp;WIDTH=450&amp;START_MA","XIMIZED=FALSE&amp;VAR:CALENDAR=FIVEDAY&amp;VAR:SYMBOL=B033YF&amp;VAR:INDEX=0"}</definedName>
    <definedName name="_15837__FDSAUDITLINK__" hidden="1">{"fdsup://directions/FAT Viewer?action=UPDATE&amp;creator=factset&amp;DYN_ARGS=TRUE&amp;DOC_NAME=FAT:FQL_AUDITING_CLIENT_TEMPLATE.FAT&amp;display_string=Audit&amp;VAR:KEY=CBGPWLYDIR&amp;VAR:QUERY=RkZfRUJJVERBX0lCKEFOTiwyMDA3LCwsLEVVUik=&amp;WINDOW=FIRST_POPUP&amp;HEIGHT=450&amp;WIDTH=450&amp;STAR","T_MAXIMIZED=FALSE&amp;VAR:CALENDAR=FIVEDAY&amp;VAR:SYMBOL=449000&amp;VAR:INDEX=0"}</definedName>
    <definedName name="_15838__FDSAUDITLINK__" hidden="1">{"fdsup://directions/FAT Viewer?action=UPDATE&amp;creator=factset&amp;DYN_ARGS=TRUE&amp;DOC_NAME=FAT:FQL_AUDITING_CLIENT_TEMPLATE.FAT&amp;display_string=Audit&amp;VAR:KEY=UXEHQDCDQZ&amp;VAR:QUERY=RkZfRUJJVERBX0lCKEFOTiwyMDA4LCwsLEVVUik=&amp;WINDOW=FIRST_POPUP&amp;HEIGHT=450&amp;WIDTH=450&amp;STAR","T_MAXIMIZED=FALSE&amp;VAR:CALENDAR=FIVEDAY&amp;VAR:SYMBOL=449000&amp;VAR:INDEX=0"}</definedName>
    <definedName name="_15839__FDSAUDITLINK__" hidden="1">{"fdsup://directions/FAT Viewer?action=UPDATE&amp;creator=factset&amp;DYN_ARGS=TRUE&amp;DOC_NAME=FAT:FQL_AUDITING_CLIENT_TEMPLATE.FAT&amp;display_string=Audit&amp;VAR:KEY=QJQPELKPCL&amp;VAR:QUERY=RkZfRUJJVERBX0lCKEFOTiwyMDA5LCwsLEVVUik=&amp;WINDOW=FIRST_POPUP&amp;HEIGHT=450&amp;WIDTH=450&amp;STAR","T_MAXIMIZED=FALSE&amp;VAR:CALENDAR=FIVEDAY&amp;VAR:SYMBOL=449000&amp;VAR:INDEX=0"}</definedName>
    <definedName name="_15840__FDSAUDITLINK__" hidden="1">{"fdsup://directions/FAT Viewer?action=UPDATE&amp;creator=factset&amp;DYN_ARGS=TRUE&amp;DOC_NAME=FAT:FQL_AUDITING_CLIENT_TEMPLATE.FAT&amp;display_string=Audit&amp;VAR:KEY=QFALKVITKT&amp;VAR:QUERY=KEZGX0VCSVREQV9JQihBTk4sMjAxMCwsLCxFVVIpQEVDQV9NRURfRUJJVERBKDIwMTAsNDA0MzUsLCwnQ1VSP","UVVUicsJ1dJTj0xMDAsUEVWPVknKSk=&amp;WINDOW=FIRST_POPUP&amp;HEIGHT=450&amp;WIDTH=450&amp;START_MAXIMIZED=FALSE&amp;VAR:CALENDAR=FIVEDAY&amp;VAR:SYMBOL=449000&amp;VAR:INDEX=0"}</definedName>
    <definedName name="_15841__FDSAUDITLINK__" hidden="1">{"fdsup://directions/FAT Viewer?action=UPDATE&amp;creator=factset&amp;DYN_ARGS=TRUE&amp;DOC_NAME=FAT:FQL_AUDITING_CLIENT_TEMPLATE.FAT&amp;display_string=Audit&amp;VAR:KEY=OLERINKVOH&amp;VAR:QUERY=KEZGX0VCSVREQV9JQihBTk4sMjAxMSwsLCxFVVIpQEVDQV9NRURfRUJJVERBKDIwMTEsNDA0MzUsLCwnQ1VSP","UVVUicsJ1dJTj0xMDAsUEVWPVknKSk=&amp;WINDOW=FIRST_POPUP&amp;HEIGHT=450&amp;WIDTH=450&amp;START_MAXIMIZED=FALSE&amp;VAR:CALENDAR=FIVEDAY&amp;VAR:SYMBOL=449000&amp;VAR:INDEX=0"}</definedName>
    <definedName name="_15842__FDSAUDITLINK__" hidden="1">{"fdsup://directions/FAT Viewer?action=UPDATE&amp;creator=factset&amp;DYN_ARGS=TRUE&amp;DOC_NAME=FAT:FQL_AUDITING_CLIENT_TEMPLATE.FAT&amp;display_string=Audit&amp;VAR:KEY=WBUHSRYLUF&amp;VAR:QUERY=KEZGX0VCSVREQV9JQihBTk4sMjAxMiwsLCxFVVIpQEVDQV9NRURfRUJJVERBKDIwMTIsNDA0MzUsLCwnQ1VSP","UVVUicsJ1dJTj0xMDAsUEVWPVknKSk=&amp;WINDOW=FIRST_POPUP&amp;HEIGHT=450&amp;WIDTH=450&amp;START_MAXIMIZED=FALSE&amp;VAR:CALENDAR=FIVEDAY&amp;VAR:SYMBOL=449000&amp;VAR:INDEX=0"}</definedName>
    <definedName name="_15843__FDSAUDITLINK__" hidden="1">{"fdsup://directions/FAT Viewer?action=UPDATE&amp;creator=factset&amp;DYN_ARGS=TRUE&amp;DOC_NAME=FAT:FQL_AUDITING_CLIENT_TEMPLATE.FAT&amp;display_string=Audit&amp;VAR:KEY=YFKXWFEVKH&amp;VAR:QUERY=KEZGX0VCSVREQV9JQihBTk4sMjAxMywsLCxFVVIpQEVDQV9NRURfRUJJVERBKDIwMTMsNDA0MzUsLCwnQ1VSP","UVVUicsJ1dJTj0xMDAsUEVWPVknKSk=&amp;WINDOW=FIRST_POPUP&amp;HEIGHT=450&amp;WIDTH=450&amp;START_MAXIMIZED=FALSE&amp;VAR:CALENDAR=FIVEDAY&amp;VAR:SYMBOL=449000&amp;VAR:INDEX=0"}</definedName>
    <definedName name="_15844__FDSAUDITLINK__" hidden="1">{"fdsup://directions/FAT Viewer?action=UPDATE&amp;creator=factset&amp;DYN_ARGS=TRUE&amp;DOC_NAME=FAT:FQL_AUDITING_CLIENT_TEMPLATE.FAT&amp;display_string=Audit&amp;VAR:KEY=ITSBQPWFYN&amp;VAR:QUERY=RkZfRUJJVF9JQihBTk4sMjAwNywsLCxFVVIpK0ZGX0FNT1JUX0NGKEFOTiwyMDA3LCwsLEVVUik=&amp;WINDOW=F","IRST_POPUP&amp;HEIGHT=450&amp;WIDTH=450&amp;START_MAXIMIZED=FALSE&amp;VAR:CALENDAR=FIVEDAY&amp;VAR:SYMBOL=449000&amp;VAR:INDEX=0"}</definedName>
    <definedName name="_15845__FDSAUDITLINK__" hidden="1">{"fdsup://directions/FAT Viewer?action=UPDATE&amp;creator=factset&amp;DYN_ARGS=TRUE&amp;DOC_NAME=FAT:FQL_AUDITING_CLIENT_TEMPLATE.FAT&amp;display_string=Audit&amp;VAR:KEY=GTOJIJKHGN&amp;VAR:QUERY=RkZfRUJJVF9JQihBTk4sMjAwOCwsLCxFVVIpK0ZGX0FNT1JUX0NGKEFOTiwyMDA4LCwsLEVVUik=&amp;WINDOW=F","IRST_POPUP&amp;HEIGHT=450&amp;WIDTH=450&amp;START_MAXIMIZED=FALSE&amp;VAR:CALENDAR=FIVEDAY&amp;VAR:SYMBOL=449000&amp;VAR:INDEX=0"}</definedName>
    <definedName name="_15846__FDSAUDITLINK__" hidden="1">{"fdsup://directions/FAT Viewer?action=UPDATE&amp;creator=factset&amp;DYN_ARGS=TRUE&amp;DOC_NAME=FAT:FQL_AUDITING_CLIENT_TEMPLATE.FAT&amp;display_string=Audit&amp;VAR:KEY=UHWDEVWHEJ&amp;VAR:QUERY=RkZfRUJJVF9JQihBTk4sMjAwOSwsLCxFVVIpK0ZGX0FNT1JUX0NGKEFOTiwyMDA5LCwsLEVVUik=&amp;WINDOW=F","IRST_POPUP&amp;HEIGHT=450&amp;WIDTH=450&amp;START_MAXIMIZED=FALSE&amp;VAR:CALENDAR=FIVEDAY&amp;VAR:SYMBOL=449000&amp;VAR:INDEX=0"}</definedName>
    <definedName name="_15847__FDSAUDITLINK__" hidden="1">{"fdsup://directions/FAT Viewer?action=UPDATE&amp;creator=factset&amp;DYN_ARGS=TRUE&amp;DOC_NAME=FAT:FQL_AUDITING_CLIENT_TEMPLATE.FAT&amp;display_string=Audit&amp;VAR:KEY=AZAFOXKZGN&amp;VAR:QUERY=KChGRl9FQklUX0lCKEFOTiwyMDEwLCwsLEVVUikrRkZfQU1PUlRfQ0YoQU5OLDIwMTAsLCwsRVVSKSlAKEVDQ","V9NRURfRUJJVCgyMDEwLDQwNDM1LCwsJ0NVUj1FVVInLCdXSU49MTAwLFBFVj1ZJykrWkFWKEVDQV9NRURfR1coMjAxMCw0MDQzNSwsLCdDVVI9RVVSJywnV0lOPTEwMCxQRVY9WScpKSkp&amp;WINDOW=FIRST_POPUP&amp;HEIGHT=450&amp;WIDTH=450&amp;START_MAXIMIZED=FALSE&amp;VAR:CALENDAR=FIVEDAY&amp;VAR:SYMBOL=449000&amp;VAR:INDEX=","0"}</definedName>
    <definedName name="_15848__FDSAUDITLINK__" hidden="1">{"fdsup://directions/FAT Viewer?action=UPDATE&amp;creator=factset&amp;DYN_ARGS=TRUE&amp;DOC_NAME=FAT:FQL_AUDITING_CLIENT_TEMPLATE.FAT&amp;display_string=Audit&amp;VAR:KEY=QXMBQJMVWL&amp;VAR:QUERY=KChGRl9FQklUX0lCKEFOTiwyMDExLCwsLEVVUikrRkZfQU1PUlRfQ0YoQU5OLDIwMTEsLCwsRVVSKSlAKEVDQ","V9NRURfRUJJVCgyMDExLDQwNDM1LCwsJ0NVUj1FVVInLCdXSU49MTAwLFBFVj1ZJykrWkFWKEVDQV9NRURfR1coMjAxMSw0MDQzNSwsLCdDVVI9RVVSJywnV0lOPTEwMCxQRVY9WScpKSkp&amp;WINDOW=FIRST_POPUP&amp;HEIGHT=450&amp;WIDTH=450&amp;START_MAXIMIZED=FALSE&amp;VAR:CALENDAR=FIVEDAY&amp;VAR:SYMBOL=449000&amp;VAR:INDEX=","0"}</definedName>
    <definedName name="_15849__FDSAUDITLINK__" hidden="1">{"fdsup://directions/FAT Viewer?action=UPDATE&amp;creator=factset&amp;DYN_ARGS=TRUE&amp;DOC_NAME=FAT:FQL_AUDITING_CLIENT_TEMPLATE.FAT&amp;display_string=Audit&amp;VAR:KEY=YZULUTIRQR&amp;VAR:QUERY=KChGRl9FQklUX0lCKEFOTiwyMDEyLCwsLEVVUikrRkZfQU1PUlRfQ0YoQU5OLDIwMTIsLCwsRVVSKSlAKEVDQ","V9NRURfRUJJVCgyMDEyLDQwNDM1LCwsJ0NVUj1FVVInLCdXSU49MTAwLFBFVj1ZJykrWkFWKEVDQV9NRURfR1coMjAxMiw0MDQzNSwsLCdDVVI9RVVSJywnV0lOPTEwMCxQRVY9WScpKSkp&amp;WINDOW=FIRST_POPUP&amp;HEIGHT=450&amp;WIDTH=450&amp;START_MAXIMIZED=FALSE&amp;VAR:CALENDAR=FIVEDAY&amp;VAR:SYMBOL=449000&amp;VAR:INDEX=","0"}</definedName>
    <definedName name="_15850__FDSAUDITLINK__" hidden="1">{"fdsup://directions/FAT Viewer?action=UPDATE&amp;creator=factset&amp;DYN_ARGS=TRUE&amp;DOC_NAME=FAT:FQL_AUDITING_CLIENT_TEMPLATE.FAT&amp;display_string=Audit&amp;VAR:KEY=CDARGLIHSF&amp;VAR:QUERY=KChGRl9FQklUX0lCKEFOTiwyMDEzLCwsLEVVUikrRkZfQU1PUlRfQ0YoQU5OLDIwMTMsLCwsRVVSKSlAKEVDQ","V9NRURfRUJJVCgyMDEzLDQwNDM1LCwsJ0NVUj1FVVInLCdXSU49MTAwLFBFVj1ZJykrWkFWKEVDQV9NRURfR1coMjAxMyw0MDQzNSwsLCdDVVI9RVVSJywnV0lOPTEwMCxQRVY9WScpKSkp&amp;WINDOW=FIRST_POPUP&amp;HEIGHT=450&amp;WIDTH=450&amp;START_MAXIMIZED=FALSE&amp;VAR:CALENDAR=FIVEDAY&amp;VAR:SYMBOL=449000&amp;VAR:INDEX=","0"}</definedName>
    <definedName name="_15851__FDSAUDITLINK__" hidden="1">{"fdsup://directions/FAT Viewer?action=UPDATE&amp;creator=factset&amp;DYN_ARGS=TRUE&amp;DOC_NAME=FAT:FQL_AUDITING_CLIENT_TEMPLATE.FAT&amp;display_string=Audit&amp;VAR:KEY=YXKBSNGTEL&amp;VAR:QUERY=RkZfRUJJVF9JQihBTk4sMjAwNywsLCxFVVIp&amp;WINDOW=FIRST_POPUP&amp;HEIGHT=450&amp;WIDTH=450&amp;START_MA","XIMIZED=FALSE&amp;VAR:CALENDAR=FIVEDAY&amp;VAR:SYMBOL=449000&amp;VAR:INDEX=0"}</definedName>
    <definedName name="_15852__FDSAUDITLINK__" hidden="1">{"fdsup://directions/FAT Viewer?action=UPDATE&amp;creator=factset&amp;DYN_ARGS=TRUE&amp;DOC_NAME=FAT:FQL_AUDITING_CLIENT_TEMPLATE.FAT&amp;display_string=Audit&amp;VAR:KEY=MFAZGTMTCF&amp;VAR:QUERY=RkZfRUJJVF9JQihBTk4sMjAwOCwsLCxFVVIp&amp;WINDOW=FIRST_POPUP&amp;HEIGHT=450&amp;WIDTH=450&amp;START_MA","XIMIZED=FALSE&amp;VAR:CALENDAR=FIVEDAY&amp;VAR:SYMBOL=449000&amp;VAR:INDEX=0"}</definedName>
    <definedName name="_15853__FDSAUDITLINK__" hidden="1">{"fdsup://directions/FAT Viewer?action=UPDATE&amp;creator=factset&amp;DYN_ARGS=TRUE&amp;DOC_NAME=FAT:FQL_AUDITING_CLIENT_TEMPLATE.FAT&amp;display_string=Audit&amp;VAR:KEY=MVQBUTGLKP&amp;VAR:QUERY=RkZfRUJJVF9JQihBTk4sMjAwOSwsLCxFVVIp&amp;WINDOW=FIRST_POPUP&amp;HEIGHT=450&amp;WIDTH=450&amp;START_MA","XIMIZED=FALSE&amp;VAR:CALENDAR=FIVEDAY&amp;VAR:SYMBOL=449000&amp;VAR:INDEX=0"}</definedName>
    <definedName name="_15854__FDSAUDITLINK__" hidden="1">{"fdsup://directions/FAT Viewer?action=UPDATE&amp;creator=factset&amp;DYN_ARGS=TRUE&amp;DOC_NAME=FAT:FQL_AUDITING_CLIENT_TEMPLATE.FAT&amp;display_string=Audit&amp;VAR:KEY=UJCTKDIFWT&amp;VAR:QUERY=KEZGX0VCSVRfSUIoQU5OLDIwMTAsLCwsRVVSKUBFQ0FfTUVEX0VCSVQoMjAxMCw0MDQzNSwsLCdDVVI9RVVSJ","ywnV0lOPTEwMCxQRVY9WScpKQ==&amp;WINDOW=FIRST_POPUP&amp;HEIGHT=450&amp;WIDTH=450&amp;START_MAXIMIZED=FALSE&amp;VAR:CALENDAR=FIVEDAY&amp;VAR:SYMBOL=449000&amp;VAR:INDEX=0"}</definedName>
    <definedName name="_15855__FDSAUDITLINK__" hidden="1">{"fdsup://directions/FAT Viewer?action=UPDATE&amp;creator=factset&amp;DYN_ARGS=TRUE&amp;DOC_NAME=FAT:FQL_AUDITING_CLIENT_TEMPLATE.FAT&amp;display_string=Audit&amp;VAR:KEY=SPSBGLUDYZ&amp;VAR:QUERY=KEZGX0VCSVRfSUIoQU5OLDIwMTEsLCwsRVVSKUBFQ0FfTUVEX0VCSVQoMjAxMSw0MDQzNSwsLCdDVVI9RVVSJ","ywnV0lOPTEwMCxQRVY9WScpKQ==&amp;WINDOW=FIRST_POPUP&amp;HEIGHT=450&amp;WIDTH=450&amp;START_MAXIMIZED=FALSE&amp;VAR:CALENDAR=FIVEDAY&amp;VAR:SYMBOL=449000&amp;VAR:INDEX=0"}</definedName>
    <definedName name="_15856__FDSAUDITLINK__" hidden="1">{"fdsup://directions/FAT Viewer?action=UPDATE&amp;creator=factset&amp;DYN_ARGS=TRUE&amp;DOC_NAME=FAT:FQL_AUDITING_CLIENT_TEMPLATE.FAT&amp;display_string=Audit&amp;VAR:KEY=OVIHGTCFSR&amp;VAR:QUERY=KEZGX0VCSVRfSUIoQU5OLDIwMTIsLCwsRVVSKUBFQ0FfTUVEX0VCSVQoMjAxMiw0MDQzNSwsLCdDVVI9RVVSJ","ywnV0lOPTEwMCxQRVY9WScpKQ==&amp;WINDOW=FIRST_POPUP&amp;HEIGHT=450&amp;WIDTH=450&amp;START_MAXIMIZED=FALSE&amp;VAR:CALENDAR=FIVEDAY&amp;VAR:SYMBOL=449000&amp;VAR:INDEX=0"}</definedName>
    <definedName name="_15857__FDSAUDITLINK__" hidden="1">{"fdsup://directions/FAT Viewer?action=UPDATE&amp;creator=factset&amp;DYN_ARGS=TRUE&amp;DOC_NAME=FAT:FQL_AUDITING_CLIENT_TEMPLATE.FAT&amp;display_string=Audit&amp;VAR:KEY=QRYRMXKBSV&amp;VAR:QUERY=KEZGX0VCSVRfSUIoQU5OLDIwMTMsLCwsRVVSKUBFQ0FfTUVEX0VCSVQoMjAxMyw0MDQzNSwsLCdDVVI9RVVSJ","ywnV0lOPTEwMCxQRVY9WScpKQ==&amp;WINDOW=FIRST_POPUP&amp;HEIGHT=450&amp;WIDTH=450&amp;START_MAXIMIZED=FALSE&amp;VAR:CALENDAR=FIVEDAY&amp;VAR:SYMBOL=449000&amp;VAR:INDEX=0"}</definedName>
    <definedName name="_15858__FDSAUDITLINK__" hidden="1">{"fdsup://directions/FAT Viewer?action=UPDATE&amp;creator=factset&amp;DYN_ARGS=TRUE&amp;DOC_NAME=FAT:FQL_AUDITING_CLIENT_TEMPLATE.FAT&amp;display_string=Audit&amp;VAR:KEY=UJCTKDIFWT&amp;VAR:QUERY=KEZGX0VCSVRfSUIoQU5OLDIwMTAsLCwsRVVSKUBFQ0FfTUVEX0VCSVQoMjAxMCw0MDQzNSwsLCdDVVI9RVVSJ","ywnV0lOPTEwMCxQRVY9WScpKQ==&amp;WINDOW=FIRST_POPUP&amp;HEIGHT=450&amp;WIDTH=450&amp;START_MAXIMIZED=FALSE&amp;VAR:CALENDAR=FIVEDAY&amp;VAR:SYMBOL=449000&amp;VAR:INDEX=0"}</definedName>
    <definedName name="_15859__FDSAUDITLINK__" hidden="1">{"fdsup://directions/FAT Viewer?action=UPDATE&amp;creator=factset&amp;DYN_ARGS=TRUE&amp;DOC_NAME=FAT:FQL_AUDITING_CLIENT_TEMPLATE.FAT&amp;display_string=Audit&amp;VAR:KEY=SPSBGLUDYZ&amp;VAR:QUERY=KEZGX0VCSVRfSUIoQU5OLDIwMTEsLCwsRVVSKUBFQ0FfTUVEX0VCSVQoMjAxMSw0MDQzNSwsLCdDVVI9RVVSJ","ywnV0lOPTEwMCxQRVY9WScpKQ==&amp;WINDOW=FIRST_POPUP&amp;HEIGHT=450&amp;WIDTH=450&amp;START_MAXIMIZED=FALSE&amp;VAR:CALENDAR=FIVEDAY&amp;VAR:SYMBOL=449000&amp;VAR:INDEX=0"}</definedName>
    <definedName name="_15860__FDSAUDITLINK__" hidden="1">{"fdsup://directions/FAT Viewer?action=UPDATE&amp;creator=factset&amp;DYN_ARGS=TRUE&amp;DOC_NAME=FAT:FQL_AUDITING_CLIENT_TEMPLATE.FAT&amp;display_string=Audit&amp;VAR:KEY=OVIHGTCFSR&amp;VAR:QUERY=KEZGX0VCSVRfSUIoQU5OLDIwMTIsLCwsRVVSKUBFQ0FfTUVEX0VCSVQoMjAxMiw0MDQzNSwsLCdDVVI9RVVSJ","ywnV0lOPTEwMCxQRVY9WScpKQ==&amp;WINDOW=FIRST_POPUP&amp;HEIGHT=450&amp;WIDTH=450&amp;START_MAXIMIZED=FALSE&amp;VAR:CALENDAR=FIVEDAY&amp;VAR:SYMBOL=449000&amp;VAR:INDEX=0"}</definedName>
    <definedName name="_15861__FDSAUDITLINK__" hidden="1">{"fdsup://directions/FAT Viewer?action=UPDATE&amp;creator=factset&amp;DYN_ARGS=TRUE&amp;DOC_NAME=FAT:FQL_AUDITING_CLIENT_TEMPLATE.FAT&amp;display_string=Audit&amp;VAR:KEY=QRYRMXKBSV&amp;VAR:QUERY=KEZGX0VCSVRfSUIoQU5OLDIwMTMsLCwsRVVSKUBFQ0FfTUVEX0VCSVQoMjAxMyw0MDQzNSwsLCdDVVI9RVVSJ","ywnV0lOPTEwMCxQRVY9WScpKQ==&amp;WINDOW=FIRST_POPUP&amp;HEIGHT=450&amp;WIDTH=450&amp;START_MAXIMIZED=FALSE&amp;VAR:CALENDAR=FIVEDAY&amp;VAR:SYMBOL=449000&amp;VAR:INDEX=0"}</definedName>
    <definedName name="_15862__FDSAUDITLINK__" hidden="1">{"fdsup://directions/FAT Viewer?action=UPDATE&amp;creator=factset&amp;DYN_ARGS=TRUE&amp;DOC_NAME=FAT:FQL_AUDITING_CLIENT_TEMPLATE.FAT&amp;display_string=Audit&amp;VAR:KEY=QFMXUPAZGN&amp;VAR:QUERY=RkZfTkVUX0lOQyhBTk4sMjAwNywsLCxFVVIp&amp;WINDOW=FIRST_POPUP&amp;HEIGHT=450&amp;WIDTH=450&amp;START_MA","XIMIZED=FALSE&amp;VAR:CALENDAR=FIVEDAY&amp;VAR:SYMBOL=449000&amp;VAR:INDEX=0"}</definedName>
    <definedName name="_15863__FDSAUDITLINK__" hidden="1">{"fdsup://directions/FAT Viewer?action=UPDATE&amp;creator=factset&amp;DYN_ARGS=TRUE&amp;DOC_NAME=FAT:FQL_AUDITING_CLIENT_TEMPLATE.FAT&amp;display_string=Audit&amp;VAR:KEY=IHAZEPKVAX&amp;VAR:QUERY=RkZfTkVUX0lOQyhBTk4sMjAwOCwsLCxFVVIp&amp;WINDOW=FIRST_POPUP&amp;HEIGHT=450&amp;WIDTH=450&amp;START_MA","XIMIZED=FALSE&amp;VAR:CALENDAR=FIVEDAY&amp;VAR:SYMBOL=449000&amp;VAR:INDEX=0"}</definedName>
    <definedName name="_15864__FDSAUDITLINK__" hidden="1">{"fdsup://directions/FAT Viewer?action=UPDATE&amp;creator=factset&amp;DYN_ARGS=TRUE&amp;DOC_NAME=FAT:FQL_AUDITING_CLIENT_TEMPLATE.FAT&amp;display_string=Audit&amp;VAR:KEY=AJKFQVYDMJ&amp;VAR:QUERY=RkZfTkVUX0lOQyhBTk4sMjAwOSwsLCxFVVIp&amp;WINDOW=FIRST_POPUP&amp;HEIGHT=450&amp;WIDTH=450&amp;START_MA","XIMIZED=FALSE&amp;VAR:CALENDAR=FIVEDAY&amp;VAR:SYMBOL=449000&amp;VAR:INDEX=0"}</definedName>
    <definedName name="_15865__FDSAUDITLINK__" hidden="1">{"fdsup://directions/FAT Viewer?action=UPDATE&amp;creator=factset&amp;DYN_ARGS=TRUE&amp;DOC_NAME=FAT:FQL_AUDITING_CLIENT_TEMPLATE.FAT&amp;display_string=Audit&amp;VAR:KEY=EHYTOVADCB&amp;VAR:QUERY=KEZGX05FVF9JTkMoQU5OLDIwMTAsLCwsRVVSKUBFQ0FfTUVEX05FVCgyMDEwLDQwNDM1LCwsJ0NVUj1FVVInL","CdXSU49MTAwLFBFVj1ZJykp&amp;WINDOW=FIRST_POPUP&amp;HEIGHT=450&amp;WIDTH=450&amp;START_MAXIMIZED=FALSE&amp;VAR:CALENDAR=FIVEDAY&amp;VAR:SYMBOL=449000&amp;VAR:INDEX=0"}</definedName>
    <definedName name="_15866__FDSAUDITLINK__" hidden="1">{"fdsup://directions/FAT Viewer?action=UPDATE&amp;creator=factset&amp;DYN_ARGS=TRUE&amp;DOC_NAME=FAT:FQL_AUDITING_CLIENT_TEMPLATE.FAT&amp;display_string=Audit&amp;VAR:KEY=YVQJQVIDML&amp;VAR:QUERY=KEZGX05FVF9JTkMoQU5OLDIwMTEsLCwsRVVSKUBFQ0FfTUVEX05FVCgyMDExLDQwNDM1LCwsJ0NVUj1FVVInL","CdXSU49MTAwLFBFVj1ZJykp&amp;WINDOW=FIRST_POPUP&amp;HEIGHT=450&amp;WIDTH=450&amp;START_MAXIMIZED=FALSE&amp;VAR:CALENDAR=FIVEDAY&amp;VAR:SYMBOL=449000&amp;VAR:INDEX=0"}</definedName>
    <definedName name="_15867__FDSAUDITLINK__" hidden="1">{"fdsup://directions/FAT Viewer?action=UPDATE&amp;creator=factset&amp;DYN_ARGS=TRUE&amp;DOC_NAME=FAT:FQL_AUDITING_CLIENT_TEMPLATE.FAT&amp;display_string=Audit&amp;VAR:KEY=OPSNWBUBCP&amp;VAR:QUERY=KEZGX05FVF9JTkMoQU5OLDIwMTIsLCwsRVVSKUBFQ0FfTUVEX05FVCgyMDEyLDQwNDM1LCwsJ0NVUj1FVVInL","CdXSU49MTAwLFBFVj1ZJykp&amp;WINDOW=FIRST_POPUP&amp;HEIGHT=450&amp;WIDTH=450&amp;START_MAXIMIZED=FALSE&amp;VAR:CALENDAR=FIVEDAY&amp;VAR:SYMBOL=449000&amp;VAR:INDEX=0"}</definedName>
    <definedName name="_15868__FDSAUDITLINK__" hidden="1">{"fdsup://directions/FAT Viewer?action=UPDATE&amp;creator=factset&amp;DYN_ARGS=TRUE&amp;DOC_NAME=FAT:FQL_AUDITING_CLIENT_TEMPLATE.FAT&amp;display_string=Audit&amp;VAR:KEY=MLAZKRGNGV&amp;VAR:QUERY=KEZGX05FVF9JTkMoQU5OLDIwMTMsLCwsRVVSKUBFQ0FfTUVEX05FVCgyMDEzLDQwNDM1LCwsJ0NVUj1FVVInL","CdXSU49MTAwLFBFVj1ZJykp&amp;WINDOW=FIRST_POPUP&amp;HEIGHT=450&amp;WIDTH=450&amp;START_MAXIMIZED=FALSE&amp;VAR:CALENDAR=FIVEDAY&amp;VAR:SYMBOL=449000&amp;VAR:INDEX=0"}</definedName>
    <definedName name="_15869__FDSAUDITLINK__" hidden="1">{"fdsup://directions/FAT Viewer?action=UPDATE&amp;creator=factset&amp;DYN_ARGS=TRUE&amp;DOC_NAME=FAT:FQL_AUDITING_CLIENT_TEMPLATE.FAT&amp;display_string=Audit&amp;VAR:KEY=KZUHMTOJQZ&amp;VAR:QUERY=RkZfQ0FQRVgoQU5OLDIwMDcsLCwsRVVSKQ==&amp;WINDOW=FIRST_POPUP&amp;HEIGHT=450&amp;WIDTH=450&amp;START_MA","XIMIZED=FALSE&amp;VAR:CALENDAR=FIVEDAY&amp;VAR:SYMBOL=449000&amp;VAR:INDEX=0"}</definedName>
    <definedName name="_15870__FDSAUDITLINK__" hidden="1">{"fdsup://directions/FAT Viewer?action=UPDATE&amp;creator=factset&amp;DYN_ARGS=TRUE&amp;DOC_NAME=FAT:FQL_AUDITING_CLIENT_TEMPLATE.FAT&amp;display_string=Audit&amp;VAR:KEY=OLCZABQZKV&amp;VAR:QUERY=RkZfQ0FQRVgoQU5OLDIwMDgsLCwsRVVSKQ==&amp;WINDOW=FIRST_POPUP&amp;HEIGHT=450&amp;WIDTH=450&amp;START_MA","XIMIZED=FALSE&amp;VAR:CALENDAR=FIVEDAY&amp;VAR:SYMBOL=449000&amp;VAR:INDEX=0"}</definedName>
    <definedName name="_15871__FDSAUDITLINK__" hidden="1">{"fdsup://directions/FAT Viewer?action=UPDATE&amp;creator=factset&amp;DYN_ARGS=TRUE&amp;DOC_NAME=FAT:FQL_AUDITING_CLIENT_TEMPLATE.FAT&amp;display_string=Audit&amp;VAR:KEY=QDWZENSHED&amp;VAR:QUERY=RkZfQ0FQRVgoQU5OLDIwMDksLCwsRVVSKQ==&amp;WINDOW=FIRST_POPUP&amp;HEIGHT=450&amp;WIDTH=450&amp;START_MA","XIMIZED=FALSE&amp;VAR:CALENDAR=FIVEDAY&amp;VAR:SYMBOL=449000&amp;VAR:INDEX=0"}</definedName>
    <definedName name="_15872__FDSAUDITLINK__" hidden="1">{"fdsup://directions/FAT Viewer?action=UPDATE&amp;creator=factset&amp;DYN_ARGS=TRUE&amp;DOC_NAME=FAT:FQL_AUDITING_CLIENT_TEMPLATE.FAT&amp;display_string=Audit&amp;VAR:KEY=MZQHOVEFOJ&amp;VAR:QUERY=KEZGX0NBUEVYKEFOTiwyMDEwLCwsLEVVUilARUNBX01FRF9DQVBFWCgyMDEwLDQwNDM1LCwsJ0NVUj1FVVInL","CdXSU49MTAwLFBFVj1ZJykp&amp;WINDOW=FIRST_POPUP&amp;HEIGHT=450&amp;WIDTH=450&amp;START_MAXIMIZED=FALSE&amp;VAR:CALENDAR=FIVEDAY&amp;VAR:SYMBOL=449000&amp;VAR:INDEX=0"}</definedName>
    <definedName name="_15873__FDSAUDITLINK__" hidden="1">{"fdsup://directions/FAT Viewer?action=UPDATE&amp;creator=factset&amp;DYN_ARGS=TRUE&amp;DOC_NAME=FAT:FQL_AUDITING_CLIENT_TEMPLATE.FAT&amp;display_string=Audit&amp;VAR:KEY=WJUDINCFEV&amp;VAR:QUERY=KEZGX0NBUEVYKEFOTiwyMDExLCwsLEVVUilARUNBX01FRF9DQVBFWCgyMDExLDQwNDM1LCwsJ0NVUj1FVVInL","CdXSU49MTAwLFBFVj1ZJykp&amp;WINDOW=FIRST_POPUP&amp;HEIGHT=450&amp;WIDTH=450&amp;START_MAXIMIZED=FALSE&amp;VAR:CALENDAR=FIVEDAY&amp;VAR:SYMBOL=449000&amp;VAR:INDEX=0"}</definedName>
    <definedName name="_15874__FDSAUDITLINK__" hidden="1">{"fdsup://directions/FAT Viewer?action=UPDATE&amp;creator=factset&amp;DYN_ARGS=TRUE&amp;DOC_NAME=FAT:FQL_AUDITING_CLIENT_TEMPLATE.FAT&amp;display_string=Audit&amp;VAR:KEY=EPYFUVOVMZ&amp;VAR:QUERY=KEZGX0NBUEVYKEFOTiwyMDEyLCwsLEVVUilARUNBX01FRF9DQVBFWCgyMDEyLDQwNDM1LCwsJ0NVUj1FVVInL","CdXSU49MTAwLFBFVj1ZJykp&amp;WINDOW=FIRST_POPUP&amp;HEIGHT=450&amp;WIDTH=450&amp;START_MAXIMIZED=FALSE&amp;VAR:CALENDAR=FIVEDAY&amp;VAR:SYMBOL=449000&amp;VAR:INDEX=0"}</definedName>
    <definedName name="_15875__FDSAUDITLINK__" hidden="1">{"fdsup://directions/FAT Viewer?action=UPDATE&amp;creator=factset&amp;DYN_ARGS=TRUE&amp;DOC_NAME=FAT:FQL_AUDITING_CLIENT_TEMPLATE.FAT&amp;display_string=Audit&amp;VAR:KEY=SBIBORQJAR&amp;VAR:QUERY=KEZGX0NBUEVYKEFOTiwyMDEzLCwsLEVVUilARUNBX01FRF9DQVBFWCgyMDEzLDQwNDM1LCwsJ0NVUj1FVVInL","CdXSU49MTAwLFBFVj1ZJykp&amp;WINDOW=FIRST_POPUP&amp;HEIGHT=450&amp;WIDTH=450&amp;START_MAXIMIZED=FALSE&amp;VAR:CALENDAR=FIVEDAY&amp;VAR:SYMBOL=449000&amp;VAR:INDEX=0"}</definedName>
    <definedName name="_15876__FDSAUDITLINK__" hidden="1">{"fdsup://directions/FAT Viewer?action=UPDATE&amp;creator=factset&amp;DYN_ARGS=TRUE&amp;DOC_NAME=FAT:FQL_AUDITING_CLIENT_TEMPLATE.FAT&amp;display_string=Audit&amp;VAR:KEY=QPOPMNCLUB&amp;VAR:QUERY=KEZGX0VCSVREQV9JQihMVE1TLDAsLCwsRVVSKUBGRl9FQklUREFfSUIoTFRNU19TRU1JLDAsLCwsRVVSKSk=&amp;","WINDOW=FIRST_POPUP&amp;HEIGHT=450&amp;WIDTH=450&amp;START_MAXIMIZED=FALSE&amp;VAR:CALENDAR=FIVEDAY&amp;VAR:SYMBOL=449000&amp;VAR:INDEX=0"}</definedName>
    <definedName name="_15877__FDSAUDITLINK__" hidden="1">{"fdsup://directions/FAT Viewer?action=UPDATE&amp;creator=factset&amp;DYN_ARGS=TRUE&amp;DOC_NAME=FAT:FQL_AUDITING_CLIENT_TEMPLATE.FAT&amp;display_string=Audit&amp;VAR:KEY=QNOLKPMNKP&amp;VAR:QUERY=RkZfU0hMRFJTX0VRKEFOTiwwLCwsLEVVUik=&amp;WINDOW=FIRST_POPUP&amp;HEIGHT=450&amp;WIDTH=450&amp;START_MA","XIMIZED=FALSE&amp;VAR:CALENDAR=FIVEDAY&amp;VAR:SYMBOL=449000&amp;VAR:INDEX=0"}</definedName>
    <definedName name="_15878__FDSAUDITLINK__" hidden="1">{"fdsup://directions/FAT Viewer?action=UPDATE&amp;creator=factset&amp;DYN_ARGS=TRUE&amp;DOC_NAME=FAT:FQL_AUDITING_CLIENT_TEMPLATE.FAT&amp;display_string=Audit&amp;VAR:KEY=MXGBQRSLAB&amp;VAR:QUERY=RkZfRUJJVERBX0lCKEFOTiwyMDA3LCwsLFNFSyk=&amp;WINDOW=FIRST_POPUP&amp;HEIGHT=450&amp;WIDTH=450&amp;STAR","T_MAXIMIZED=FALSE&amp;VAR:CALENDAR=FIVEDAY&amp;VAR:SYMBOL=B0L8VR&amp;VAR:INDEX=0"}</definedName>
    <definedName name="_15879__FDSAUDITLINK__" hidden="1">{"fdsup://directions/FAT Viewer?action=UPDATE&amp;creator=factset&amp;DYN_ARGS=TRUE&amp;DOC_NAME=FAT:FQL_AUDITING_CLIENT_TEMPLATE.FAT&amp;display_string=Audit&amp;VAR:KEY=EZYBKLQFYH&amp;VAR:QUERY=RkZfRUJJVERBX0lCKEFOTiwyMDA4LCwsLFNFSyk=&amp;WINDOW=FIRST_POPUP&amp;HEIGHT=450&amp;WIDTH=450&amp;STAR","T_MAXIMIZED=FALSE&amp;VAR:CALENDAR=FIVEDAY&amp;VAR:SYMBOL=B0L8VR&amp;VAR:INDEX=0"}</definedName>
    <definedName name="_15880__FDSAUDITLINK__" hidden="1">{"fdsup://directions/FAT Viewer?action=UPDATE&amp;creator=factset&amp;DYN_ARGS=TRUE&amp;DOC_NAME=FAT:FQL_AUDITING_CLIENT_TEMPLATE.FAT&amp;display_string=Audit&amp;VAR:KEY=QXUJYZEPIV&amp;VAR:QUERY=RkZfRUJJVERBX0lCKEFOTiwyMDA5LCwsLFNFSyk=&amp;WINDOW=FIRST_POPUP&amp;HEIGHT=450&amp;WIDTH=450&amp;STAR","T_MAXIMIZED=FALSE&amp;VAR:CALENDAR=FIVEDAY&amp;VAR:SYMBOL=B0L8VR&amp;VAR:INDEX=0"}</definedName>
    <definedName name="_15881__FDSAUDITLINK__" hidden="1">{"fdsup://directions/FAT Viewer?action=UPDATE&amp;creator=factset&amp;DYN_ARGS=TRUE&amp;DOC_NAME=FAT:FQL_AUDITING_CLIENT_TEMPLATE.FAT&amp;display_string=Audit&amp;VAR:KEY=YZWRQFQBYL&amp;VAR:QUERY=KEZGX0VCSVREQV9JQihBTk4sMjAxMCwsLCxTRUspQEVDQV9NRURfRUJJVERBKDIwMTAsNDA0MzUsLCwnQ1VSP","VNFSycsJ1dJTj0xMDAsUEVWPVknKSk=&amp;WINDOW=FIRST_POPUP&amp;HEIGHT=450&amp;WIDTH=450&amp;START_MAXIMIZED=FALSE&amp;VAR:CALENDAR=FIVEDAY&amp;VAR:SYMBOL=B0L8VR&amp;VAR:INDEX=0"}</definedName>
    <definedName name="_15882__FDSAUDITLINK__" hidden="1">{"fdsup://directions/FAT Viewer?action=UPDATE&amp;creator=factset&amp;DYN_ARGS=TRUE&amp;DOC_NAME=FAT:FQL_AUDITING_CLIENT_TEMPLATE.FAT&amp;display_string=Audit&amp;VAR:KEY=AHOFQTQJCB&amp;VAR:QUERY=KEZGX0VCSVREQV9JQihBTk4sMjAxMSwsLCxTRUspQEVDQV9NRURfRUJJVERBKDIwMTEsNDA0MzUsLCwnQ1VSP","VNFSycsJ1dJTj0xMDAsUEVWPVknKSk=&amp;WINDOW=FIRST_POPUP&amp;HEIGHT=450&amp;WIDTH=450&amp;START_MAXIMIZED=FALSE&amp;VAR:CALENDAR=FIVEDAY&amp;VAR:SYMBOL=B0L8VR&amp;VAR:INDEX=0"}</definedName>
    <definedName name="_15883__FDSAUDITLINK__" hidden="1">{"fdsup://directions/FAT Viewer?action=UPDATE&amp;creator=factset&amp;DYN_ARGS=TRUE&amp;DOC_NAME=FAT:FQL_AUDITING_CLIENT_TEMPLATE.FAT&amp;display_string=Audit&amp;VAR:KEY=ILKPGJUJWF&amp;VAR:QUERY=KEZGX0VCSVREQV9JQihBTk4sMjAxMiwsLCxTRUspQEVDQV9NRURfRUJJVERBKDIwMTIsNDA0MzUsLCwnQ1VSP","VNFSycsJ1dJTj0xMDAsUEVWPVknKSk=&amp;WINDOW=FIRST_POPUP&amp;HEIGHT=450&amp;WIDTH=450&amp;START_MAXIMIZED=FALSE&amp;VAR:CALENDAR=FIVEDAY&amp;VAR:SYMBOL=B0L8VR&amp;VAR:INDEX=0"}</definedName>
    <definedName name="_15884__FDSAUDITLINK__" hidden="1">{"fdsup://directions/FAT Viewer?action=UPDATE&amp;creator=factset&amp;DYN_ARGS=TRUE&amp;DOC_NAME=FAT:FQL_AUDITING_CLIENT_TEMPLATE.FAT&amp;display_string=Audit&amp;VAR:KEY=YFYLYZKZMP&amp;VAR:QUERY=KEZGX0VCSVREQV9JQihBTk4sMjAxMywsLCxTRUspQEVDQV9NRURfRUJJVERBKDIwMTMsNDA0MzUsLCwnQ1VSP","VNFSycsJ1dJTj0xMDAsUEVWPVknKSk=&amp;WINDOW=FIRST_POPUP&amp;HEIGHT=450&amp;WIDTH=450&amp;START_MAXIMIZED=FALSE&amp;VAR:CALENDAR=FIVEDAY&amp;VAR:SYMBOL=B0L8VR&amp;VAR:INDEX=0"}</definedName>
    <definedName name="_15885__FDSAUDITLINK__" hidden="1">{"fdsup://directions/FAT Viewer?action=UPDATE&amp;creator=factset&amp;DYN_ARGS=TRUE&amp;DOC_NAME=FAT:FQL_AUDITING_CLIENT_TEMPLATE.FAT&amp;display_string=Audit&amp;VAR:KEY=GFUXQBARYV&amp;VAR:QUERY=RkZfRUJJVF9JQihBTk4sMjAwNywsLCxTRUspK0ZGX0FNT1JUX0NGKEFOTiwyMDA3LCwsLFNFSyk=&amp;WINDOW=F","IRST_POPUP&amp;HEIGHT=450&amp;WIDTH=450&amp;START_MAXIMIZED=FALSE&amp;VAR:CALENDAR=FIVEDAY&amp;VAR:SYMBOL=B0L8VR&amp;VAR:INDEX=0"}</definedName>
    <definedName name="_15886__FDSAUDITLINK__" hidden="1">{"fdsup://directions/FAT Viewer?action=UPDATE&amp;creator=factset&amp;DYN_ARGS=TRUE&amp;DOC_NAME=FAT:FQL_AUDITING_CLIENT_TEMPLATE.FAT&amp;display_string=Audit&amp;VAR:KEY=AHUFKRMFOZ&amp;VAR:QUERY=RkZfRUJJVF9JQihBTk4sMjAwOCwsLCxTRUspK0ZGX0FNT1JUX0NGKEFOTiwyMDA4LCwsLFNFSyk=&amp;WINDOW=F","IRST_POPUP&amp;HEIGHT=450&amp;WIDTH=450&amp;START_MAXIMIZED=FALSE&amp;VAR:CALENDAR=FIVEDAY&amp;VAR:SYMBOL=B0L8VR&amp;VAR:INDEX=0"}</definedName>
    <definedName name="_15887__FDSAUDITLINK__" hidden="1">{"fdsup://directions/FAT Viewer?action=UPDATE&amp;creator=factset&amp;DYN_ARGS=TRUE&amp;DOC_NAME=FAT:FQL_AUDITING_CLIENT_TEMPLATE.FAT&amp;display_string=Audit&amp;VAR:KEY=YBYPCFOVWN&amp;VAR:QUERY=RkZfRUJJVF9JQihBTk4sMjAwOSwsLCxTRUspK0ZGX0FNT1JUX0NGKEFOTiwyMDA5LCwsLFNFSyk=&amp;WINDOW=F","IRST_POPUP&amp;HEIGHT=450&amp;WIDTH=450&amp;START_MAXIMIZED=FALSE&amp;VAR:CALENDAR=FIVEDAY&amp;VAR:SYMBOL=B0L8VR&amp;VAR:INDEX=0"}</definedName>
    <definedName name="_15888__FDSAUDITLINK__" hidden="1">{"fdsup://directions/FAT Viewer?action=UPDATE&amp;creator=factset&amp;DYN_ARGS=TRUE&amp;DOC_NAME=FAT:FQL_AUDITING_CLIENT_TEMPLATE.FAT&amp;display_string=Audit&amp;VAR:KEY=WXQBWXOFIL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L8VR&amp;VAR:INDEX=","0"}</definedName>
    <definedName name="_15889__FDSAUDITLINK__" hidden="1">{"fdsup://directions/FAT Viewer?action=UPDATE&amp;creator=factset&amp;DYN_ARGS=TRUE&amp;DOC_NAME=FAT:FQL_AUDITING_CLIENT_TEMPLATE.FAT&amp;display_string=Audit&amp;VAR:KEY=IVCJGFYTKL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L8VR&amp;VAR:INDEX=","0"}</definedName>
    <definedName name="_15890__FDSAUDITLINK__" hidden="1">{"fdsup://directions/FAT Viewer?action=UPDATE&amp;creator=factset&amp;DYN_ARGS=TRUE&amp;DOC_NAME=FAT:FQL_AUDITING_CLIENT_TEMPLATE.FAT&amp;display_string=Audit&amp;VAR:KEY=YBWHGLAJCB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L8VR&amp;VAR:INDEX=","0"}</definedName>
    <definedName name="_15891__FDSAUDITLINK__" hidden="1">{"fdsup://directions/FAT Viewer?action=UPDATE&amp;creator=factset&amp;DYN_ARGS=TRUE&amp;DOC_NAME=FAT:FQL_AUDITING_CLIENT_TEMPLATE.FAT&amp;display_string=Audit&amp;VAR:KEY=WVIJMDYFGX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L8VR&amp;VAR:INDEX=","0"}</definedName>
    <definedName name="_15892__FDSAUDITLINK__" hidden="1">{"fdsup://directions/FAT Viewer?action=UPDATE&amp;creator=factset&amp;DYN_ARGS=TRUE&amp;DOC_NAME=FAT:FQL_AUDITING_CLIENT_TEMPLATE.FAT&amp;display_string=Audit&amp;VAR:KEY=WTKJUXMTUL&amp;VAR:QUERY=RkZfRUJJVF9JQihBTk4sMjAwNywsLCxTRUsp&amp;WINDOW=FIRST_POPUP&amp;HEIGHT=450&amp;WIDTH=450&amp;START_MA","XIMIZED=FALSE&amp;VAR:CALENDAR=FIVEDAY&amp;VAR:SYMBOL=B0L8VR&amp;VAR:INDEX=0"}</definedName>
    <definedName name="_15893__FDSAUDITLINK__" hidden="1">{"fdsup://directions/FAT Viewer?action=UPDATE&amp;creator=factset&amp;DYN_ARGS=TRUE&amp;DOC_NAME=FAT:FQL_AUDITING_CLIENT_TEMPLATE.FAT&amp;display_string=Audit&amp;VAR:KEY=GVITILYJUJ&amp;VAR:QUERY=RkZfRUJJVF9JQihBTk4sMjAwOCwsLCxTRUsp&amp;WINDOW=FIRST_POPUP&amp;HEIGHT=450&amp;WIDTH=450&amp;START_MA","XIMIZED=FALSE&amp;VAR:CALENDAR=FIVEDAY&amp;VAR:SYMBOL=B0L8VR&amp;VAR:INDEX=0"}</definedName>
    <definedName name="_15894__FDSAUDITLINK__" hidden="1">{"fdsup://directions/FAT Viewer?action=UPDATE&amp;creator=factset&amp;DYN_ARGS=TRUE&amp;DOC_NAME=FAT:FQL_AUDITING_CLIENT_TEMPLATE.FAT&amp;display_string=Audit&amp;VAR:KEY=MPCBYJSHKV&amp;VAR:QUERY=RkZfRUJJVF9JQihBTk4sMjAwOSwsLCxTRUsp&amp;WINDOW=FIRST_POPUP&amp;HEIGHT=450&amp;WIDTH=450&amp;START_MA","XIMIZED=FALSE&amp;VAR:CALENDAR=FIVEDAY&amp;VAR:SYMBOL=B0L8VR&amp;VAR:INDEX=0"}</definedName>
    <definedName name="_15895__FDSAUDITLINK__" hidden="1">{"fdsup://directions/FAT Viewer?action=UPDATE&amp;creator=factset&amp;DYN_ARGS=TRUE&amp;DOC_NAME=FAT:FQL_AUDITING_CLIENT_TEMPLATE.FAT&amp;display_string=Audit&amp;VAR:KEY=QTCXMRSFQB&amp;VAR:QUERY=KEZGX0VCSVRfSUIoQU5OLDIwMTAsLCwsU0VLKUBFQ0FfTUVEX0VCSVQoMjAxMCw0MDQzNSwsLCdDVVI9U0VLJ","ywnV0lOPTEwMCxQRVY9WScpKQ==&amp;WINDOW=FIRST_POPUP&amp;HEIGHT=450&amp;WIDTH=450&amp;START_MAXIMIZED=FALSE&amp;VAR:CALENDAR=FIVEDAY&amp;VAR:SYMBOL=B0L8VR&amp;VAR:INDEX=0"}</definedName>
    <definedName name="_15896__FDSAUDITLINK__" hidden="1">{"fdsup://directions/FAT Viewer?action=UPDATE&amp;creator=factset&amp;DYN_ARGS=TRUE&amp;DOC_NAME=FAT:FQL_AUDITING_CLIENT_TEMPLATE.FAT&amp;display_string=Audit&amp;VAR:KEY=IBMVCVMZSN&amp;VAR:QUERY=KEZGX0VCSVRfSUIoQU5OLDIwMTEsLCwsU0VLKUBFQ0FfTUVEX0VCSVQoMjAxMSw0MDQzNSwsLCdDVVI9U0VLJ","ywnV0lOPTEwMCxQRVY9WScpKQ==&amp;WINDOW=FIRST_POPUP&amp;HEIGHT=450&amp;WIDTH=450&amp;START_MAXIMIZED=FALSE&amp;VAR:CALENDAR=FIVEDAY&amp;VAR:SYMBOL=B0L8VR&amp;VAR:INDEX=0"}</definedName>
    <definedName name="_15897__FDSAUDITLINK__" hidden="1">{"fdsup://directions/FAT Viewer?action=UPDATE&amp;creator=factset&amp;DYN_ARGS=TRUE&amp;DOC_NAME=FAT:FQL_AUDITING_CLIENT_TEMPLATE.FAT&amp;display_string=Audit&amp;VAR:KEY=GFWLOTOBOJ&amp;VAR:QUERY=KEZGX0VCSVRfSUIoQU5OLDIwMTIsLCwsU0VLKUBFQ0FfTUVEX0VCSVQoMjAxMiw0MDQzNSwsLCdDVVI9U0VLJ","ywnV0lOPTEwMCxQRVY9WScpKQ==&amp;WINDOW=FIRST_POPUP&amp;HEIGHT=450&amp;WIDTH=450&amp;START_MAXIMIZED=FALSE&amp;VAR:CALENDAR=FIVEDAY&amp;VAR:SYMBOL=B0L8VR&amp;VAR:INDEX=0"}</definedName>
    <definedName name="_15898__FDSAUDITLINK__" hidden="1">{"fdsup://directions/FAT Viewer?action=UPDATE&amp;creator=factset&amp;DYN_ARGS=TRUE&amp;DOC_NAME=FAT:FQL_AUDITING_CLIENT_TEMPLATE.FAT&amp;display_string=Audit&amp;VAR:KEY=KHOHWTMDIN&amp;VAR:QUERY=KEZGX0VCSVRfSUIoQU5OLDIwMTMsLCwsU0VLKUBFQ0FfTUVEX0VCSVQoMjAxMyw0MDQzNSwsLCdDVVI9U0VLJ","ywnV0lOPTEwMCxQRVY9WScpKQ==&amp;WINDOW=FIRST_POPUP&amp;HEIGHT=450&amp;WIDTH=450&amp;START_MAXIMIZED=FALSE&amp;VAR:CALENDAR=FIVEDAY&amp;VAR:SYMBOL=B0L8VR&amp;VAR:INDEX=0"}</definedName>
    <definedName name="_15899__FDSAUDITLINK__" hidden="1">{"fdsup://directions/FAT Viewer?action=UPDATE&amp;creator=factset&amp;DYN_ARGS=TRUE&amp;DOC_NAME=FAT:FQL_AUDITING_CLIENT_TEMPLATE.FAT&amp;display_string=Audit&amp;VAR:KEY=QTCXMRSFQB&amp;VAR:QUERY=KEZGX0VCSVRfSUIoQU5OLDIwMTAsLCwsU0VLKUBFQ0FfTUVEX0VCSVQoMjAxMCw0MDQzNSwsLCdDVVI9U0VLJ","ywnV0lOPTEwMCxQRVY9WScpKQ==&amp;WINDOW=FIRST_POPUP&amp;HEIGHT=450&amp;WIDTH=450&amp;START_MAXIMIZED=FALSE&amp;VAR:CALENDAR=FIVEDAY&amp;VAR:SYMBOL=B0L8VR&amp;VAR:INDEX=0"}</definedName>
    <definedName name="_15900__FDSAUDITLINK__" hidden="1">{"fdsup://directions/FAT Viewer?action=UPDATE&amp;creator=factset&amp;DYN_ARGS=TRUE&amp;DOC_NAME=FAT:FQL_AUDITING_CLIENT_TEMPLATE.FAT&amp;display_string=Audit&amp;VAR:KEY=IBMVCVMZSN&amp;VAR:QUERY=KEZGX0VCSVRfSUIoQU5OLDIwMTEsLCwsU0VLKUBFQ0FfTUVEX0VCSVQoMjAxMSw0MDQzNSwsLCdDVVI9U0VLJ","ywnV0lOPTEwMCxQRVY9WScpKQ==&amp;WINDOW=FIRST_POPUP&amp;HEIGHT=450&amp;WIDTH=450&amp;START_MAXIMIZED=FALSE&amp;VAR:CALENDAR=FIVEDAY&amp;VAR:SYMBOL=B0L8VR&amp;VAR:INDEX=0"}</definedName>
    <definedName name="_15901__FDSAUDITLINK__" hidden="1">{"fdsup://directions/FAT Viewer?action=UPDATE&amp;creator=factset&amp;DYN_ARGS=TRUE&amp;DOC_NAME=FAT:FQL_AUDITING_CLIENT_TEMPLATE.FAT&amp;display_string=Audit&amp;VAR:KEY=GFWLOTOBOJ&amp;VAR:QUERY=KEZGX0VCSVRfSUIoQU5OLDIwMTIsLCwsU0VLKUBFQ0FfTUVEX0VCSVQoMjAxMiw0MDQzNSwsLCdDVVI9U0VLJ","ywnV0lOPTEwMCxQRVY9WScpKQ==&amp;WINDOW=FIRST_POPUP&amp;HEIGHT=450&amp;WIDTH=450&amp;START_MAXIMIZED=FALSE&amp;VAR:CALENDAR=FIVEDAY&amp;VAR:SYMBOL=B0L8VR&amp;VAR:INDEX=0"}</definedName>
    <definedName name="_15902__FDSAUDITLINK__" hidden="1">{"fdsup://directions/FAT Viewer?action=UPDATE&amp;creator=factset&amp;DYN_ARGS=TRUE&amp;DOC_NAME=FAT:FQL_AUDITING_CLIENT_TEMPLATE.FAT&amp;display_string=Audit&amp;VAR:KEY=KHOHWTMDIN&amp;VAR:QUERY=KEZGX0VCSVRfSUIoQU5OLDIwMTMsLCwsU0VLKUBFQ0FfTUVEX0VCSVQoMjAxMyw0MDQzNSwsLCdDVVI9U0VLJ","ywnV0lOPTEwMCxQRVY9WScpKQ==&amp;WINDOW=FIRST_POPUP&amp;HEIGHT=450&amp;WIDTH=450&amp;START_MAXIMIZED=FALSE&amp;VAR:CALENDAR=FIVEDAY&amp;VAR:SYMBOL=B0L8VR&amp;VAR:INDEX=0"}</definedName>
    <definedName name="_15903__FDSAUDITLINK__" hidden="1">{"fdsup://directions/FAT Viewer?action=UPDATE&amp;creator=factset&amp;DYN_ARGS=TRUE&amp;DOC_NAME=FAT:FQL_AUDITING_CLIENT_TEMPLATE.FAT&amp;display_string=Audit&amp;VAR:KEY=KXIJSVKTUN&amp;VAR:QUERY=RkZfTkVUX0lOQyhBTk4sMjAwNywsLCxTRUsp&amp;WINDOW=FIRST_POPUP&amp;HEIGHT=450&amp;WIDTH=450&amp;START_MA","XIMIZED=FALSE&amp;VAR:CALENDAR=FIVEDAY&amp;VAR:SYMBOL=B0L8VR&amp;VAR:INDEX=0"}</definedName>
    <definedName name="_15904__FDSAUDITLINK__" hidden="1">{"fdsup://directions/FAT Viewer?action=UPDATE&amp;creator=factset&amp;DYN_ARGS=TRUE&amp;DOC_NAME=FAT:FQL_AUDITING_CLIENT_TEMPLATE.FAT&amp;display_string=Audit&amp;VAR:KEY=SXAPGJCRYD&amp;VAR:QUERY=RkZfTkVUX0lOQyhBTk4sMjAwOCwsLCxTRUsp&amp;WINDOW=FIRST_POPUP&amp;HEIGHT=450&amp;WIDTH=450&amp;START_MA","XIMIZED=FALSE&amp;VAR:CALENDAR=FIVEDAY&amp;VAR:SYMBOL=B0L8VR&amp;VAR:INDEX=0"}</definedName>
    <definedName name="_15905__FDSAUDITLINK__" hidden="1">{"fdsup://directions/FAT Viewer?action=UPDATE&amp;creator=factset&amp;DYN_ARGS=TRUE&amp;DOC_NAME=FAT:FQL_AUDITING_CLIENT_TEMPLATE.FAT&amp;display_string=Audit&amp;VAR:KEY=MJQJOTMTQX&amp;VAR:QUERY=RkZfTkVUX0lOQyhBTk4sMjAwOSwsLCxTRUsp&amp;WINDOW=FIRST_POPUP&amp;HEIGHT=450&amp;WIDTH=450&amp;START_MA","XIMIZED=FALSE&amp;VAR:CALENDAR=FIVEDAY&amp;VAR:SYMBOL=B0L8VR&amp;VAR:INDEX=0"}</definedName>
    <definedName name="_15906__FDSAUDITLINK__" hidden="1">{"fdsup://directions/FAT Viewer?action=UPDATE&amp;creator=factset&amp;DYN_ARGS=TRUE&amp;DOC_NAME=FAT:FQL_AUDITING_CLIENT_TEMPLATE.FAT&amp;display_string=Audit&amp;VAR:KEY=KVIJMBUFUB&amp;VAR:QUERY=KEZGX05FVF9JTkMoQU5OLDIwMTAsLCwsU0VLKUBFQ0FfTUVEX05FVCgyMDEwLDQwNDM1LCwsJ0NVUj1TRUsnL","CdXSU49MTAwLFBFVj1ZJykp&amp;WINDOW=FIRST_POPUP&amp;HEIGHT=450&amp;WIDTH=450&amp;START_MAXIMIZED=FALSE&amp;VAR:CALENDAR=FIVEDAY&amp;VAR:SYMBOL=B0L8VR&amp;VAR:INDEX=0"}</definedName>
    <definedName name="_15907__FDSAUDITLINK__" hidden="1">{"fdsup://directions/FAT Viewer?action=UPDATE&amp;creator=factset&amp;DYN_ARGS=TRUE&amp;DOC_NAME=FAT:FQL_AUDITING_CLIENT_TEMPLATE.FAT&amp;display_string=Audit&amp;VAR:KEY=IBMBQXIXOL&amp;VAR:QUERY=KEZGX05FVF9JTkMoQU5OLDIwMTEsLCwsU0VLKUBFQ0FfTUVEX05FVCgyMDExLDQwNDM1LCwsJ0NVUj1TRUsnL","CdXSU49MTAwLFBFVj1ZJykp&amp;WINDOW=FIRST_POPUP&amp;HEIGHT=450&amp;WIDTH=450&amp;START_MAXIMIZED=FALSE&amp;VAR:CALENDAR=FIVEDAY&amp;VAR:SYMBOL=B0L8VR&amp;VAR:INDEX=0"}</definedName>
    <definedName name="_15908__FDSAUDITLINK__" hidden="1">{"fdsup://directions/FAT Viewer?action=UPDATE&amp;creator=factset&amp;DYN_ARGS=TRUE&amp;DOC_NAME=FAT:FQL_AUDITING_CLIENT_TEMPLATE.FAT&amp;display_string=Audit&amp;VAR:KEY=YRIPSNYNKR&amp;VAR:QUERY=KEZGX05FVF9JTkMoQU5OLDIwMTIsLCwsU0VLKUBFQ0FfTUVEX05FVCgyMDEyLDQwNDM1LCwsJ0NVUj1TRUsnL","CdXSU49MTAwLFBFVj1ZJykp&amp;WINDOW=FIRST_POPUP&amp;HEIGHT=450&amp;WIDTH=450&amp;START_MAXIMIZED=FALSE&amp;VAR:CALENDAR=FIVEDAY&amp;VAR:SYMBOL=B0L8VR&amp;VAR:INDEX=0"}</definedName>
    <definedName name="_15909__FDSAUDITLINK__" hidden="1">{"fdsup://directions/FAT Viewer?action=UPDATE&amp;creator=factset&amp;DYN_ARGS=TRUE&amp;DOC_NAME=FAT:FQL_AUDITING_CLIENT_TEMPLATE.FAT&amp;display_string=Audit&amp;VAR:KEY=OLEBGZGTIT&amp;VAR:QUERY=KEZGX05FVF9JTkMoQU5OLDIwMTMsLCwsU0VLKUBFQ0FfTUVEX05FVCgyMDEzLDQwNDM1LCwsJ0NVUj1TRUsnL","CdXSU49MTAwLFBFVj1ZJykp&amp;WINDOW=FIRST_POPUP&amp;HEIGHT=450&amp;WIDTH=450&amp;START_MAXIMIZED=FALSE&amp;VAR:CALENDAR=FIVEDAY&amp;VAR:SYMBOL=B0L8VR&amp;VAR:INDEX=0"}</definedName>
    <definedName name="_15910__FDSAUDITLINK__" hidden="1">{"fdsup://directions/FAT Viewer?action=UPDATE&amp;creator=factset&amp;DYN_ARGS=TRUE&amp;DOC_NAME=FAT:FQL_AUDITING_CLIENT_TEMPLATE.FAT&amp;display_string=Audit&amp;VAR:KEY=YVOPWZYVOX&amp;VAR:QUERY=RkZfQ0FQRVgoQU5OLDIwMDcsLCwsU0VLKQ==&amp;WINDOW=FIRST_POPUP&amp;HEIGHT=450&amp;WIDTH=450&amp;START_MA","XIMIZED=FALSE&amp;VAR:CALENDAR=FIVEDAY&amp;VAR:SYMBOL=B0L8VR&amp;VAR:INDEX=0"}</definedName>
    <definedName name="_15911__FDSAUDITLINK__" hidden="1">{"fdsup://directions/FAT Viewer?action=UPDATE&amp;creator=factset&amp;DYN_ARGS=TRUE&amp;DOC_NAME=FAT:FQL_AUDITING_CLIENT_TEMPLATE.FAT&amp;display_string=Audit&amp;VAR:KEY=KJGBMBWDEP&amp;VAR:QUERY=RkZfQ0FQRVgoQU5OLDIwMDgsLCwsU0VLKQ==&amp;WINDOW=FIRST_POPUP&amp;HEIGHT=450&amp;WIDTH=450&amp;START_MA","XIMIZED=FALSE&amp;VAR:CALENDAR=FIVEDAY&amp;VAR:SYMBOL=B0L8VR&amp;VAR:INDEX=0"}</definedName>
    <definedName name="_15912__FDSAUDITLINK__" hidden="1">{"fdsup://directions/FAT Viewer?action=UPDATE&amp;creator=factset&amp;DYN_ARGS=TRUE&amp;DOC_NAME=FAT:FQL_AUDITING_CLIENT_TEMPLATE.FAT&amp;display_string=Audit&amp;VAR:KEY=MHMBKDYPED&amp;VAR:QUERY=RkZfQ0FQRVgoQU5OLDIwMDksLCwsU0VLKQ==&amp;WINDOW=FIRST_POPUP&amp;HEIGHT=450&amp;WIDTH=450&amp;START_MA","XIMIZED=FALSE&amp;VAR:CALENDAR=FIVEDAY&amp;VAR:SYMBOL=B0L8VR&amp;VAR:INDEX=0"}</definedName>
    <definedName name="_15913__FDSAUDITLINK__" hidden="1">{"fdsup://directions/FAT Viewer?action=UPDATE&amp;creator=factset&amp;DYN_ARGS=TRUE&amp;DOC_NAME=FAT:FQL_AUDITING_CLIENT_TEMPLATE.FAT&amp;display_string=Audit&amp;VAR:KEY=YXUJMTAXUZ&amp;VAR:QUERY=KEZGX0NBUEVYKEFOTiwyMDEwLCwsLFNFSylARUNBX01FRF9DQVBFWCgyMDEwLDQwNDM1LCwsJ0NVUj1TRUsnL","CdXSU49MTAwLFBFVj1ZJykp&amp;WINDOW=FIRST_POPUP&amp;HEIGHT=450&amp;WIDTH=450&amp;START_MAXIMIZED=FALSE&amp;VAR:CALENDAR=FIVEDAY&amp;VAR:SYMBOL=B0L8VR&amp;VAR:INDEX=0"}</definedName>
    <definedName name="_15914__FDSAUDITLINK__" hidden="1">{"fdsup://directions/FAT Viewer?action=UPDATE&amp;creator=factset&amp;DYN_ARGS=TRUE&amp;DOC_NAME=FAT:FQL_AUDITING_CLIENT_TEMPLATE.FAT&amp;display_string=Audit&amp;VAR:KEY=MHKNMDWXEP&amp;VAR:QUERY=KEZGX0NBUEVYKEFOTiwyMDExLCwsLFNFSylARUNBX01FRF9DQVBFWCgyMDExLDQwNDM1LCwsJ0NVUj1TRUsnL","CdXSU49MTAwLFBFVj1ZJykp&amp;WINDOW=FIRST_POPUP&amp;HEIGHT=450&amp;WIDTH=450&amp;START_MAXIMIZED=FALSE&amp;VAR:CALENDAR=FIVEDAY&amp;VAR:SYMBOL=B0L8VR&amp;VAR:INDEX=0"}</definedName>
    <definedName name="_15915__FDSAUDITLINK__" hidden="1">{"fdsup://directions/FAT Viewer?action=UPDATE&amp;creator=factset&amp;DYN_ARGS=TRUE&amp;DOC_NAME=FAT:FQL_AUDITING_CLIENT_TEMPLATE.FAT&amp;display_string=Audit&amp;VAR:KEY=UPALWHSTIL&amp;VAR:QUERY=KEZGX0NBUEVYKEFOTiwyMDEyLCwsLFNFSylARUNBX01FRF9DQVBFWCgyMDEyLDQwNDM1LCwsJ0NVUj1TRUsnL","CdXSU49MTAwLFBFVj1ZJykp&amp;WINDOW=FIRST_POPUP&amp;HEIGHT=450&amp;WIDTH=450&amp;START_MAXIMIZED=FALSE&amp;VAR:CALENDAR=FIVEDAY&amp;VAR:SYMBOL=B0L8VR&amp;VAR:INDEX=0"}</definedName>
    <definedName name="_15916__FDSAUDITLINK__" hidden="1">{"fdsup://directions/FAT Viewer?action=UPDATE&amp;creator=factset&amp;DYN_ARGS=TRUE&amp;DOC_NAME=FAT:FQL_AUDITING_CLIENT_TEMPLATE.FAT&amp;display_string=Audit&amp;VAR:KEY=ONAPQPKRAF&amp;VAR:QUERY=KEZGX0NBUEVYKEFOTiwyMDEzLCwsLFNFSylARUNBX01FRF9DQVBFWCgyMDEzLDQwNDM1LCwsJ0NVUj1TRUsnL","CdXSU49MTAwLFBFVj1ZJykp&amp;WINDOW=FIRST_POPUP&amp;HEIGHT=450&amp;WIDTH=450&amp;START_MAXIMIZED=FALSE&amp;VAR:CALENDAR=FIVEDAY&amp;VAR:SYMBOL=B0L8VR&amp;VAR:INDEX=0"}</definedName>
    <definedName name="_15917__FDSAUDITLINK__" hidden="1">{"fdsup://directions/FAT Viewer?action=UPDATE&amp;creator=factset&amp;DYN_ARGS=TRUE&amp;DOC_NAME=FAT:FQL_AUDITING_CLIENT_TEMPLATE.FAT&amp;display_string=Audit&amp;VAR:KEY=ODQLOHCLOP&amp;VAR:QUERY=KEZGX0VCSVREQV9JQihMVE1TLDAsLCwsU0VLKUBGRl9FQklUREFfSUIoTFRNU19TRU1JLDAsLCwsU0VLKSk=&amp;","WINDOW=FIRST_POPUP&amp;HEIGHT=450&amp;WIDTH=450&amp;START_MAXIMIZED=FALSE&amp;VAR:CALENDAR=FIVEDAY&amp;VAR:SYMBOL=B0L8VR&amp;VAR:INDEX=0"}</definedName>
    <definedName name="_15918__FDSAUDITLINK__" hidden="1">{"fdsup://directions/FAT Viewer?action=UPDATE&amp;creator=factset&amp;DYN_ARGS=TRUE&amp;DOC_NAME=FAT:FQL_AUDITING_CLIENT_TEMPLATE.FAT&amp;display_string=Audit&amp;VAR:KEY=IBCJGROJAF&amp;VAR:QUERY=RkZfU0hMRFJTX0VRKEFOTiwwLCwsLFNFSyk=&amp;WINDOW=FIRST_POPUP&amp;HEIGHT=450&amp;WIDTH=450&amp;START_MA","XIMIZED=FALSE&amp;VAR:CALENDAR=FIVEDAY&amp;VAR:SYMBOL=B0L8VR&amp;VAR:INDEX=0"}</definedName>
    <definedName name="_15919__FDSAUDITLINK__" hidden="1">{"fdsup://directions/FAT Viewer?action=UPDATE&amp;creator=factset&amp;DYN_ARGS=TRUE&amp;DOC_NAME=FAT:FQL_AUDITING_CLIENT_TEMPLATE.FAT&amp;display_string=Audit&amp;VAR:KEY=MJGNMZKDOD&amp;VAR:QUERY=RkZfRUJJVERBX0lCKEFOTiwyMDA3LCwsLEVVUik=&amp;WINDOW=FIRST_POPUP&amp;HEIGHT=450&amp;WIDTH=450&amp;STAR","T_MAXIMIZED=FALSE&amp;VAR:CALENDAR=FIVEDAY&amp;VAR:SYMBOL=546239&amp;VAR:INDEX=0"}</definedName>
    <definedName name="_15920__FDSAUDITLINK__" hidden="1">{"fdsup://directions/FAT Viewer?action=UPDATE&amp;creator=factset&amp;DYN_ARGS=TRUE&amp;DOC_NAME=FAT:FQL_AUDITING_CLIENT_TEMPLATE.FAT&amp;display_string=Audit&amp;VAR:KEY=OPGNAHCLML&amp;VAR:QUERY=RkZfRUJJVERBX0lCKEFOTiwyMDA4LCwsLEVVUik=&amp;WINDOW=FIRST_POPUP&amp;HEIGHT=450&amp;WIDTH=450&amp;STAR","T_MAXIMIZED=FALSE&amp;VAR:CALENDAR=FIVEDAY&amp;VAR:SYMBOL=546239&amp;VAR:INDEX=0"}</definedName>
    <definedName name="_15921__FDSAUDITLINK__" hidden="1">{"fdsup://directions/FAT Viewer?action=UPDATE&amp;creator=factset&amp;DYN_ARGS=TRUE&amp;DOC_NAME=FAT:FQL_AUDITING_CLIENT_TEMPLATE.FAT&amp;display_string=Audit&amp;VAR:KEY=KBCVIDCTMF&amp;VAR:QUERY=RkZfRUJJVERBX0lCKEFOTiwyMDA5LCwsLEVVUik=&amp;WINDOW=FIRST_POPUP&amp;HEIGHT=450&amp;WIDTH=450&amp;STAR","T_MAXIMIZED=FALSE&amp;VAR:CALENDAR=FIVEDAY&amp;VAR:SYMBOL=546239&amp;VAR:INDEX=0"}</definedName>
    <definedName name="_15922__FDSAUDITLINK__" hidden="1">{"fdsup://directions/FAT Viewer?action=UPDATE&amp;creator=factset&amp;DYN_ARGS=TRUE&amp;DOC_NAME=FAT:FQL_AUDITING_CLIENT_TEMPLATE.FAT&amp;display_string=Audit&amp;VAR:KEY=QHSNIXKZAX&amp;VAR:QUERY=KEZGX0VCSVREQV9JQihBTk4sMjAxMCwsLCxFVVIpQEVDQV9NRURfRUJJVERBKDIwMTAsNDA0MzUsLCwnQ1VSP","UVVUicsJ1dJTj0xMDAsUEVWPVknKSk=&amp;WINDOW=FIRST_POPUP&amp;HEIGHT=450&amp;WIDTH=450&amp;START_MAXIMIZED=FALSE&amp;VAR:CALENDAR=FIVEDAY&amp;VAR:SYMBOL=546239&amp;VAR:INDEX=0"}</definedName>
    <definedName name="_15923__FDSAUDITLINK__" hidden="1">{"fdsup://directions/FAT Viewer?action=UPDATE&amp;creator=factset&amp;DYN_ARGS=TRUE&amp;DOC_NAME=FAT:FQL_AUDITING_CLIENT_TEMPLATE.FAT&amp;display_string=Audit&amp;VAR:KEY=OPONQRYVKN&amp;VAR:QUERY=KEZGX0VCSVREQV9JQihBTk4sMjAxMSwsLCxFVVIpQEVDQV9NRURfRUJJVERBKDIwMTEsNDA0MzUsLCwnQ1VSP","UVVUicsJ1dJTj0xMDAsUEVWPVknKSk=&amp;WINDOW=FIRST_POPUP&amp;HEIGHT=450&amp;WIDTH=450&amp;START_MAXIMIZED=FALSE&amp;VAR:CALENDAR=FIVEDAY&amp;VAR:SYMBOL=546239&amp;VAR:INDEX=0"}</definedName>
    <definedName name="_15924__FDSAUDITLINK__" hidden="1">{"fdsup://directions/FAT Viewer?action=UPDATE&amp;creator=factset&amp;DYN_ARGS=TRUE&amp;DOC_NAME=FAT:FQL_AUDITING_CLIENT_TEMPLATE.FAT&amp;display_string=Audit&amp;VAR:KEY=SHAVMJEXWP&amp;VAR:QUERY=KEZGX0VCSVREQV9JQihBTk4sMjAxMiwsLCxFVVIpQEVDQV9NRURfRUJJVERBKDIwMTIsNDA0MzUsLCwnQ1VSP","UVVUicsJ1dJTj0xMDAsUEVWPVknKSk=&amp;WINDOW=FIRST_POPUP&amp;HEIGHT=450&amp;WIDTH=450&amp;START_MAXIMIZED=FALSE&amp;VAR:CALENDAR=FIVEDAY&amp;VAR:SYMBOL=546239&amp;VAR:INDEX=0"}</definedName>
    <definedName name="_15925__FDSAUDITLINK__" hidden="1">{"fdsup://directions/FAT Viewer?action=UPDATE&amp;creator=factset&amp;DYN_ARGS=TRUE&amp;DOC_NAME=FAT:FQL_AUDITING_CLIENT_TEMPLATE.FAT&amp;display_string=Audit&amp;VAR:KEY=IJMXSVSVUT&amp;VAR:QUERY=KEZGX0VCSVREQV9JQihBTk4sMjAxMywsLCxFVVIpQEVDQV9NRURfRUJJVERBKDIwMTMsNDA0MzUsLCwnQ1VSP","UVVUicsJ1dJTj0xMDAsUEVWPVknKSk=&amp;WINDOW=FIRST_POPUP&amp;HEIGHT=450&amp;WIDTH=450&amp;START_MAXIMIZED=FALSE&amp;VAR:CALENDAR=FIVEDAY&amp;VAR:SYMBOL=546239&amp;VAR:INDEX=0"}</definedName>
    <definedName name="_15926__FDSAUDITLINK__" hidden="1">{"fdsup://directions/FAT Viewer?action=UPDATE&amp;creator=factset&amp;DYN_ARGS=TRUE&amp;DOC_NAME=FAT:FQL_AUDITING_CLIENT_TEMPLATE.FAT&amp;display_string=Audit&amp;VAR:KEY=GXIPMZUXGR&amp;VAR:QUERY=RkZfRUJJVF9JQihBTk4sMjAwNywsLCxFVVIpK0ZGX0FNT1JUX0NGKEFOTiwyMDA3LCwsLEVVUik=&amp;WINDOW=F","IRST_POPUP&amp;HEIGHT=450&amp;WIDTH=450&amp;START_MAXIMIZED=FALSE&amp;VAR:CALENDAR=FIVEDAY&amp;VAR:SYMBOL=546239&amp;VAR:INDEX=0"}</definedName>
    <definedName name="_15927__FDSAUDITLINK__" hidden="1">{"fdsup://directions/FAT Viewer?action=UPDATE&amp;creator=factset&amp;DYN_ARGS=TRUE&amp;DOC_NAME=FAT:FQL_AUDITING_CLIENT_TEMPLATE.FAT&amp;display_string=Audit&amp;VAR:KEY=YTINQTWNOZ&amp;VAR:QUERY=RkZfRUJJVF9JQihBTk4sMjAwOCwsLCxFVVIpK0ZGX0FNT1JUX0NGKEFOTiwyMDA4LCwsLEVVUik=&amp;WINDOW=F","IRST_POPUP&amp;HEIGHT=450&amp;WIDTH=450&amp;START_MAXIMIZED=FALSE&amp;VAR:CALENDAR=FIVEDAY&amp;VAR:SYMBOL=546239&amp;VAR:INDEX=0"}</definedName>
    <definedName name="_15928__FDSAUDITLINK__" hidden="1">{"fdsup://directions/FAT Viewer?action=UPDATE&amp;creator=factset&amp;DYN_ARGS=TRUE&amp;DOC_NAME=FAT:FQL_AUDITING_CLIENT_TEMPLATE.FAT&amp;display_string=Audit&amp;VAR:KEY=OTANUFIBKJ&amp;VAR:QUERY=RkZfRUJJVF9JQihBTk4sMjAwOSwsLCxFVVIpK0ZGX0FNT1JUX0NGKEFOTiwyMDA5LCwsLEVVUik=&amp;WINDOW=F","IRST_POPUP&amp;HEIGHT=450&amp;WIDTH=450&amp;START_MAXIMIZED=FALSE&amp;VAR:CALENDAR=FIVEDAY&amp;VAR:SYMBOL=546239&amp;VAR:INDEX=0"}</definedName>
    <definedName name="_15929__FDSAUDITLINK__" hidden="1">{"fdsup://directions/FAT Viewer?action=UPDATE&amp;creator=factset&amp;DYN_ARGS=TRUE&amp;DOC_NAME=FAT:FQL_AUDITING_CLIENT_TEMPLATE.FAT&amp;display_string=Audit&amp;VAR:KEY=STYZIRGHMD&amp;VAR:QUERY=KChGRl9FQklUX0lCKEFOTiwyMDEwLCwsLEVVUikrRkZfQU1PUlRfQ0YoQU5OLDIwMTAsLCwsRVVSKSlAKEVDQ","V9NRURfRUJJVCgyMDEwLDQwNDM1LCwsJ0NVUj1FVVInLCdXSU49MTAwLFBFVj1ZJykrWkFWKEVDQV9NRURfR1coMjAxMCw0MDQzNSwsLCdDVVI9RVVSJywnV0lOPTEwMCxQRVY9WScpKSkp&amp;WINDOW=FIRST_POPUP&amp;HEIGHT=450&amp;WIDTH=450&amp;START_MAXIMIZED=FALSE&amp;VAR:CALENDAR=FIVEDAY&amp;VAR:SYMBOL=546239&amp;VAR:INDEX=","0"}</definedName>
    <definedName name="_15930__FDSAUDITLINK__" hidden="1">{"fdsup://directions/FAT Viewer?action=UPDATE&amp;creator=factset&amp;DYN_ARGS=TRUE&amp;DOC_NAME=FAT:FQL_AUDITING_CLIENT_TEMPLATE.FAT&amp;display_string=Audit&amp;VAR:KEY=WJKNUHETKV&amp;VAR:QUERY=KChGRl9FQklUX0lCKEFOTiwyMDExLCwsLEVVUikrRkZfQU1PUlRfQ0YoQU5OLDIwMTEsLCwsRVVSKSlAKEVDQ","V9NRURfRUJJVCgyMDExLDQwNDM1LCwsJ0NVUj1FVVInLCdXSU49MTAwLFBFVj1ZJykrWkFWKEVDQV9NRURfR1coMjAxMSw0MDQzNSwsLCdDVVI9RVVSJywnV0lOPTEwMCxQRVY9WScpKSkp&amp;WINDOW=FIRST_POPUP&amp;HEIGHT=450&amp;WIDTH=450&amp;START_MAXIMIZED=FALSE&amp;VAR:CALENDAR=FIVEDAY&amp;VAR:SYMBOL=546239&amp;VAR:INDEX=","0"}</definedName>
    <definedName name="_15931__FDSAUDITLINK__" hidden="1">{"fdsup://directions/FAT Viewer?action=UPDATE&amp;creator=factset&amp;DYN_ARGS=TRUE&amp;DOC_NAME=FAT:FQL_AUDITING_CLIENT_TEMPLATE.FAT&amp;display_string=Audit&amp;VAR:KEY=OPSXIJSFCD&amp;VAR:QUERY=KChGRl9FQklUX0lCKEFOTiwyMDEyLCwsLEVVUikrRkZfQU1PUlRfQ0YoQU5OLDIwMTIsLCwsRVVSKSlAKEVDQ","V9NRURfRUJJVCgyMDEyLDQwNDM1LCwsJ0NVUj1FVVInLCdXSU49MTAwLFBFVj1ZJykrWkFWKEVDQV9NRURfR1coMjAxMiw0MDQzNSwsLCdDVVI9RVVSJywnV0lOPTEwMCxQRVY9WScpKSkp&amp;WINDOW=FIRST_POPUP&amp;HEIGHT=450&amp;WIDTH=450&amp;START_MAXIMIZED=FALSE&amp;VAR:CALENDAR=FIVEDAY&amp;VAR:SYMBOL=546239&amp;VAR:INDEX=","0"}</definedName>
    <definedName name="_15932__FDSAUDITLINK__" hidden="1">{"fdsup://directions/FAT Viewer?action=UPDATE&amp;creator=factset&amp;DYN_ARGS=TRUE&amp;DOC_NAME=FAT:FQL_AUDITING_CLIENT_TEMPLATE.FAT&amp;display_string=Audit&amp;VAR:KEY=MDIXAFSHUP&amp;VAR:QUERY=KChGRl9FQklUX0lCKEFOTiwyMDEzLCwsLEVVUikrRkZfQU1PUlRfQ0YoQU5OLDIwMTMsLCwsRVVSKSlAKEVDQ","V9NRURfRUJJVCgyMDEzLDQwNDM1LCwsJ0NVUj1FVVInLCdXSU49MTAwLFBFVj1ZJykrWkFWKEVDQV9NRURfR1coMjAxMyw0MDQzNSwsLCdDVVI9RVVSJywnV0lOPTEwMCxQRVY9WScpKSkp&amp;WINDOW=FIRST_POPUP&amp;HEIGHT=450&amp;WIDTH=450&amp;START_MAXIMIZED=FALSE&amp;VAR:CALENDAR=FIVEDAY&amp;VAR:SYMBOL=546239&amp;VAR:INDEX=","0"}</definedName>
    <definedName name="_15933__FDSAUDITLINK__" hidden="1">{"fdsup://directions/FAT Viewer?action=UPDATE&amp;creator=factset&amp;DYN_ARGS=TRUE&amp;DOC_NAME=FAT:FQL_AUDITING_CLIENT_TEMPLATE.FAT&amp;display_string=Audit&amp;VAR:KEY=KVOVOLSXON&amp;VAR:QUERY=RkZfRUJJVF9JQihBTk4sMjAwNywsLCxFVVIp&amp;WINDOW=FIRST_POPUP&amp;HEIGHT=450&amp;WIDTH=450&amp;START_MA","XIMIZED=FALSE&amp;VAR:CALENDAR=FIVEDAY&amp;VAR:SYMBOL=546239&amp;VAR:INDEX=0"}</definedName>
    <definedName name="_15934__FDSAUDITLINK__" hidden="1">{"fdsup://directions/FAT Viewer?action=UPDATE&amp;creator=factset&amp;DYN_ARGS=TRUE&amp;DOC_NAME=FAT:FQL_AUDITING_CLIENT_TEMPLATE.FAT&amp;display_string=Audit&amp;VAR:KEY=OVMJUJMRSX&amp;VAR:QUERY=RkZfRUJJVF9JQihBTk4sMjAwOCwsLCxFVVIp&amp;WINDOW=FIRST_POPUP&amp;HEIGHT=450&amp;WIDTH=450&amp;START_MA","XIMIZED=FALSE&amp;VAR:CALENDAR=FIVEDAY&amp;VAR:SYMBOL=546239&amp;VAR:INDEX=0"}</definedName>
    <definedName name="_15935__FDSAUDITLINK__" hidden="1">{"fdsup://directions/FAT Viewer?action=UPDATE&amp;creator=factset&amp;DYN_ARGS=TRUE&amp;DOC_NAME=FAT:FQL_AUDITING_CLIENT_TEMPLATE.FAT&amp;display_string=Audit&amp;VAR:KEY=UBQVCZUZMX&amp;VAR:QUERY=RkZfRUJJVF9JQihBTk4sMjAwOSwsLCxFVVIp&amp;WINDOW=FIRST_POPUP&amp;HEIGHT=450&amp;WIDTH=450&amp;START_MA","XIMIZED=FALSE&amp;VAR:CALENDAR=FIVEDAY&amp;VAR:SYMBOL=546239&amp;VAR:INDEX=0"}</definedName>
    <definedName name="_15936__FDSAUDITLINK__" hidden="1">{"fdsup://directions/FAT Viewer?action=UPDATE&amp;creator=factset&amp;DYN_ARGS=TRUE&amp;DOC_NAME=FAT:FQL_AUDITING_CLIENT_TEMPLATE.FAT&amp;display_string=Audit&amp;VAR:KEY=CNUZSZIBUP&amp;VAR:QUERY=KEZGX0VCSVRfSUIoQU5OLDIwMTAsLCwsRVVSKUBFQ0FfTUVEX0VCSVQoMjAxMCw0MDQzNSwsLCdDVVI9RVVSJ","ywnV0lOPTEwMCxQRVY9WScpKQ==&amp;WINDOW=FIRST_POPUP&amp;HEIGHT=450&amp;WIDTH=450&amp;START_MAXIMIZED=FALSE&amp;VAR:CALENDAR=FIVEDAY&amp;VAR:SYMBOL=546239&amp;VAR:INDEX=0"}</definedName>
    <definedName name="_15937__FDSAUDITLINK__" hidden="1">{"fdsup://directions/FAT Viewer?action=UPDATE&amp;creator=factset&amp;DYN_ARGS=TRUE&amp;DOC_NAME=FAT:FQL_AUDITING_CLIENT_TEMPLATE.FAT&amp;display_string=Audit&amp;VAR:KEY=EZINOVQVAF&amp;VAR:QUERY=KEZGX0VCSVRfSUIoQU5OLDIwMTEsLCwsRVVSKUBFQ0FfTUVEX0VCSVQoMjAxMSw0MDQzNSwsLCdDVVI9RVVSJ","ywnV0lOPTEwMCxQRVY9WScpKQ==&amp;WINDOW=FIRST_POPUP&amp;HEIGHT=450&amp;WIDTH=450&amp;START_MAXIMIZED=FALSE&amp;VAR:CALENDAR=FIVEDAY&amp;VAR:SYMBOL=546239&amp;VAR:INDEX=0"}</definedName>
    <definedName name="_15938__FDSAUDITLINK__" hidden="1">{"fdsup://directions/FAT Viewer?action=UPDATE&amp;creator=factset&amp;DYN_ARGS=TRUE&amp;DOC_NAME=FAT:FQL_AUDITING_CLIENT_TEMPLATE.FAT&amp;display_string=Audit&amp;VAR:KEY=WLCNCVYVKD&amp;VAR:QUERY=KEZGX0VCSVRfSUIoQU5OLDIwMTIsLCwsRVVSKUBFQ0FfTUVEX0VCSVQoMjAxMiw0MDQzNSwsLCdDVVI9RVVSJ","ywnV0lOPTEwMCxQRVY9WScpKQ==&amp;WINDOW=FIRST_POPUP&amp;HEIGHT=450&amp;WIDTH=450&amp;START_MAXIMIZED=FALSE&amp;VAR:CALENDAR=FIVEDAY&amp;VAR:SYMBOL=546239&amp;VAR:INDEX=0"}</definedName>
    <definedName name="_15939__FDSAUDITLINK__" hidden="1">{"fdsup://directions/FAT Viewer?action=UPDATE&amp;creator=factset&amp;DYN_ARGS=TRUE&amp;DOC_NAME=FAT:FQL_AUDITING_CLIENT_TEMPLATE.FAT&amp;display_string=Audit&amp;VAR:KEY=SNOZKTCRED&amp;VAR:QUERY=KEZGX0VCSVRfSUIoQU5OLDIwMTMsLCwsRVVSKUBFQ0FfTUVEX0VCSVQoMjAxMyw0MDQzNSwsLCdDVVI9RVVSJ","ywnV0lOPTEwMCxQRVY9WScpKQ==&amp;WINDOW=FIRST_POPUP&amp;HEIGHT=450&amp;WIDTH=450&amp;START_MAXIMIZED=FALSE&amp;VAR:CALENDAR=FIVEDAY&amp;VAR:SYMBOL=546239&amp;VAR:INDEX=0"}</definedName>
    <definedName name="_15940__FDSAUDITLINK__" hidden="1">{"fdsup://directions/FAT Viewer?action=UPDATE&amp;creator=factset&amp;DYN_ARGS=TRUE&amp;DOC_NAME=FAT:FQL_AUDITING_CLIENT_TEMPLATE.FAT&amp;display_string=Audit&amp;VAR:KEY=CNUZSZIBUP&amp;VAR:QUERY=KEZGX0VCSVRfSUIoQU5OLDIwMTAsLCwsRVVSKUBFQ0FfTUVEX0VCSVQoMjAxMCw0MDQzNSwsLCdDVVI9RVVSJ","ywnV0lOPTEwMCxQRVY9WScpKQ==&amp;WINDOW=FIRST_POPUP&amp;HEIGHT=450&amp;WIDTH=450&amp;START_MAXIMIZED=FALSE&amp;VAR:CALENDAR=FIVEDAY&amp;VAR:SYMBOL=546239&amp;VAR:INDEX=0"}</definedName>
    <definedName name="_15941__FDSAUDITLINK__" hidden="1">{"fdsup://directions/FAT Viewer?action=UPDATE&amp;creator=factset&amp;DYN_ARGS=TRUE&amp;DOC_NAME=FAT:FQL_AUDITING_CLIENT_TEMPLATE.FAT&amp;display_string=Audit&amp;VAR:KEY=EZINOVQVAF&amp;VAR:QUERY=KEZGX0VCSVRfSUIoQU5OLDIwMTEsLCwsRVVSKUBFQ0FfTUVEX0VCSVQoMjAxMSw0MDQzNSwsLCdDVVI9RVVSJ","ywnV0lOPTEwMCxQRVY9WScpKQ==&amp;WINDOW=FIRST_POPUP&amp;HEIGHT=450&amp;WIDTH=450&amp;START_MAXIMIZED=FALSE&amp;VAR:CALENDAR=FIVEDAY&amp;VAR:SYMBOL=546239&amp;VAR:INDEX=0"}</definedName>
    <definedName name="_15942__FDSAUDITLINK__" hidden="1">{"fdsup://directions/FAT Viewer?action=UPDATE&amp;creator=factset&amp;DYN_ARGS=TRUE&amp;DOC_NAME=FAT:FQL_AUDITING_CLIENT_TEMPLATE.FAT&amp;display_string=Audit&amp;VAR:KEY=WLCNCVYVKD&amp;VAR:QUERY=KEZGX0VCSVRfSUIoQU5OLDIwMTIsLCwsRVVSKUBFQ0FfTUVEX0VCSVQoMjAxMiw0MDQzNSwsLCdDVVI9RVVSJ","ywnV0lOPTEwMCxQRVY9WScpKQ==&amp;WINDOW=FIRST_POPUP&amp;HEIGHT=450&amp;WIDTH=450&amp;START_MAXIMIZED=FALSE&amp;VAR:CALENDAR=FIVEDAY&amp;VAR:SYMBOL=546239&amp;VAR:INDEX=0"}</definedName>
    <definedName name="_15943__FDSAUDITLINK__" hidden="1">{"fdsup://directions/FAT Viewer?action=UPDATE&amp;creator=factset&amp;DYN_ARGS=TRUE&amp;DOC_NAME=FAT:FQL_AUDITING_CLIENT_TEMPLATE.FAT&amp;display_string=Audit&amp;VAR:KEY=SNOZKTCRED&amp;VAR:QUERY=KEZGX0VCSVRfSUIoQU5OLDIwMTMsLCwsRVVSKUBFQ0FfTUVEX0VCSVQoMjAxMyw0MDQzNSwsLCdDVVI9RVVSJ","ywnV0lOPTEwMCxQRVY9WScpKQ==&amp;WINDOW=FIRST_POPUP&amp;HEIGHT=450&amp;WIDTH=450&amp;START_MAXIMIZED=FALSE&amp;VAR:CALENDAR=FIVEDAY&amp;VAR:SYMBOL=546239&amp;VAR:INDEX=0"}</definedName>
    <definedName name="_15944__FDSAUDITLINK__" hidden="1">{"fdsup://directions/FAT Viewer?action=UPDATE&amp;creator=factset&amp;DYN_ARGS=TRUE&amp;DOC_NAME=FAT:FQL_AUDITING_CLIENT_TEMPLATE.FAT&amp;display_string=Audit&amp;VAR:KEY=KPAVOFUDKN&amp;VAR:QUERY=RkZfTkVUX0lOQyhBTk4sMjAwNywsLCxFVVIp&amp;WINDOW=FIRST_POPUP&amp;HEIGHT=450&amp;WIDTH=450&amp;START_MA","XIMIZED=FALSE&amp;VAR:CALENDAR=FIVEDAY&amp;VAR:SYMBOL=546239&amp;VAR:INDEX=0"}</definedName>
    <definedName name="_15945__FDSAUDITLINK__" hidden="1">{"fdsup://directions/FAT Viewer?action=UPDATE&amp;creator=factset&amp;DYN_ARGS=TRUE&amp;DOC_NAME=FAT:FQL_AUDITING_CLIENT_TEMPLATE.FAT&amp;display_string=Audit&amp;VAR:KEY=UTOTQLSZOL&amp;VAR:QUERY=RkZfTkVUX0lOQyhBTk4sMjAwOCwsLCxFVVIp&amp;WINDOW=FIRST_POPUP&amp;HEIGHT=450&amp;WIDTH=450&amp;START_MA","XIMIZED=FALSE&amp;VAR:CALENDAR=FIVEDAY&amp;VAR:SYMBOL=546239&amp;VAR:INDEX=0"}</definedName>
    <definedName name="_15946__FDSAUDITLINK__" hidden="1">{"fdsup://directions/FAT Viewer?action=UPDATE&amp;creator=factset&amp;DYN_ARGS=TRUE&amp;DOC_NAME=FAT:FQL_AUDITING_CLIENT_TEMPLATE.FAT&amp;display_string=Audit&amp;VAR:KEY=YBUPGLAFOZ&amp;VAR:QUERY=RkZfTkVUX0lOQyhBTk4sMjAwOSwsLCxFVVIp&amp;WINDOW=FIRST_POPUP&amp;HEIGHT=450&amp;WIDTH=450&amp;START_MA","XIMIZED=FALSE&amp;VAR:CALENDAR=FIVEDAY&amp;VAR:SYMBOL=546239&amp;VAR:INDEX=0"}</definedName>
    <definedName name="_15947__FDSAUDITLINK__" hidden="1">{"fdsup://directions/FAT Viewer?action=UPDATE&amp;creator=factset&amp;DYN_ARGS=TRUE&amp;DOC_NAME=FAT:FQL_AUDITING_CLIENT_TEMPLATE.FAT&amp;display_string=Audit&amp;VAR:KEY=AXQFODUXSR&amp;VAR:QUERY=KEZGX05FVF9JTkMoQU5OLDIwMTAsLCwsRVVSKUBFQ0FfTUVEX05FVCgyMDEwLDQwNDM1LCwsJ0NVUj1FVVInL","CdXSU49MTAwLFBFVj1ZJykp&amp;WINDOW=FIRST_POPUP&amp;HEIGHT=450&amp;WIDTH=450&amp;START_MAXIMIZED=FALSE&amp;VAR:CALENDAR=FIVEDAY&amp;VAR:SYMBOL=546239&amp;VAR:INDEX=0"}</definedName>
    <definedName name="_15948__FDSAUDITLINK__" hidden="1">{"fdsup://directions/FAT Viewer?action=UPDATE&amp;creator=factset&amp;DYN_ARGS=TRUE&amp;DOC_NAME=FAT:FQL_AUDITING_CLIENT_TEMPLATE.FAT&amp;display_string=Audit&amp;VAR:KEY=INKLQTCRUN&amp;VAR:QUERY=KEZGX05FVF9JTkMoQU5OLDIwMTEsLCwsRVVSKUBFQ0FfTUVEX05FVCgyMDExLDQwNDM1LCwsJ0NVUj1FVVInL","CdXSU49MTAwLFBFVj1ZJykp&amp;WINDOW=FIRST_POPUP&amp;HEIGHT=450&amp;WIDTH=450&amp;START_MAXIMIZED=FALSE&amp;VAR:CALENDAR=FIVEDAY&amp;VAR:SYMBOL=546239&amp;VAR:INDEX=0"}</definedName>
    <definedName name="_15949__FDSAUDITLINK__" hidden="1">{"fdsup://directions/FAT Viewer?action=UPDATE&amp;creator=factset&amp;DYN_ARGS=TRUE&amp;DOC_NAME=FAT:FQL_AUDITING_CLIENT_TEMPLATE.FAT&amp;display_string=Audit&amp;VAR:KEY=AFGXCFCXAZ&amp;VAR:QUERY=KEZGX05FVF9JTkMoQU5OLDIwMTIsLCwsRVVSKUBFQ0FfTUVEX05FVCgyMDEyLDQwNDM1LCwsJ0NVUj1FVVInL","CdXSU49MTAwLFBFVj1ZJykp&amp;WINDOW=FIRST_POPUP&amp;HEIGHT=450&amp;WIDTH=450&amp;START_MAXIMIZED=FALSE&amp;VAR:CALENDAR=FIVEDAY&amp;VAR:SYMBOL=546239&amp;VAR:INDEX=0"}</definedName>
    <definedName name="_15950__FDSAUDITLINK__" hidden="1">{"fdsup://directions/FAT Viewer?action=UPDATE&amp;creator=factset&amp;DYN_ARGS=TRUE&amp;DOC_NAME=FAT:FQL_AUDITING_CLIENT_TEMPLATE.FAT&amp;display_string=Audit&amp;VAR:KEY=YHCJSHOHGR&amp;VAR:QUERY=KEZGX05FVF9JTkMoQU5OLDIwMTMsLCwsRVVSKUBFQ0FfTUVEX05FVCgyMDEzLDQwNDM1LCwsJ0NVUj1FVVInL","CdXSU49MTAwLFBFVj1ZJykp&amp;WINDOW=FIRST_POPUP&amp;HEIGHT=450&amp;WIDTH=450&amp;START_MAXIMIZED=FALSE&amp;VAR:CALENDAR=FIVEDAY&amp;VAR:SYMBOL=546239&amp;VAR:INDEX=0"}</definedName>
    <definedName name="_15951__FDSAUDITLINK__" hidden="1">{"fdsup://directions/FAT Viewer?action=UPDATE&amp;creator=factset&amp;DYN_ARGS=TRUE&amp;DOC_NAME=FAT:FQL_AUDITING_CLIENT_TEMPLATE.FAT&amp;display_string=Audit&amp;VAR:KEY=WXCPAHKRSR&amp;VAR:QUERY=RkZfQ0FQRVgoQU5OLDIwMDcsLCwsRVVSKQ==&amp;WINDOW=FIRST_POPUP&amp;HEIGHT=450&amp;WIDTH=450&amp;START_MA","XIMIZED=FALSE&amp;VAR:CALENDAR=FIVEDAY&amp;VAR:SYMBOL=546239&amp;VAR:INDEX=0"}</definedName>
    <definedName name="_15952__FDSAUDITLINK__" hidden="1">{"fdsup://directions/FAT Viewer?action=UPDATE&amp;creator=factset&amp;DYN_ARGS=TRUE&amp;DOC_NAME=FAT:FQL_AUDITING_CLIENT_TEMPLATE.FAT&amp;display_string=Audit&amp;VAR:KEY=YBIDQNSBID&amp;VAR:QUERY=RkZfQ0FQRVgoQU5OLDIwMDgsLCwsRVVSKQ==&amp;WINDOW=FIRST_POPUP&amp;HEIGHT=450&amp;WIDTH=450&amp;START_MA","XIMIZED=FALSE&amp;VAR:CALENDAR=FIVEDAY&amp;VAR:SYMBOL=546239&amp;VAR:INDEX=0"}</definedName>
    <definedName name="_15953__FDSAUDITLINK__" hidden="1">{"fdsup://directions/FAT Viewer?action=UPDATE&amp;creator=factset&amp;DYN_ARGS=TRUE&amp;DOC_NAME=FAT:FQL_AUDITING_CLIENT_TEMPLATE.FAT&amp;display_string=Audit&amp;VAR:KEY=GJODKXWNYD&amp;VAR:QUERY=RkZfQ0FQRVgoQU5OLDIwMDksLCwsRVVSKQ==&amp;WINDOW=FIRST_POPUP&amp;HEIGHT=450&amp;WIDTH=450&amp;START_MA","XIMIZED=FALSE&amp;VAR:CALENDAR=FIVEDAY&amp;VAR:SYMBOL=546239&amp;VAR:INDEX=0"}</definedName>
    <definedName name="_15954__FDSAUDITLINK__" hidden="1">{"fdsup://directions/FAT Viewer?action=UPDATE&amp;creator=factset&amp;DYN_ARGS=TRUE&amp;DOC_NAME=FAT:FQL_AUDITING_CLIENT_TEMPLATE.FAT&amp;display_string=Audit&amp;VAR:KEY=CZGHIDQLGN&amp;VAR:QUERY=KEZGX0NBUEVYKEFOTiwyMDEwLCwsLEVVUilARUNBX01FRF9DQVBFWCgyMDEwLDQwNDM1LCwsJ0NVUj1FVVInL","CdXSU49MTAwLFBFVj1ZJykp&amp;WINDOW=FIRST_POPUP&amp;HEIGHT=450&amp;WIDTH=450&amp;START_MAXIMIZED=FALSE&amp;VAR:CALENDAR=FIVEDAY&amp;VAR:SYMBOL=546239&amp;VAR:INDEX=0"}</definedName>
    <definedName name="_15955__FDSAUDITLINK__" hidden="1">{"fdsup://directions/FAT Viewer?action=UPDATE&amp;creator=factset&amp;DYN_ARGS=TRUE&amp;DOC_NAME=FAT:FQL_AUDITING_CLIENT_TEMPLATE.FAT&amp;display_string=Audit&amp;VAR:KEY=SNQPOHCPSP&amp;VAR:QUERY=KEZGX0NBUEVYKEFOTiwyMDExLCwsLEVVUilARUNBX01FRF9DQVBFWCgyMDExLDQwNDM1LCwsJ0NVUj1FVVInL","CdXSU49MTAwLFBFVj1ZJykp&amp;WINDOW=FIRST_POPUP&amp;HEIGHT=450&amp;WIDTH=450&amp;START_MAXIMIZED=FALSE&amp;VAR:CALENDAR=FIVEDAY&amp;VAR:SYMBOL=546239&amp;VAR:INDEX=0"}</definedName>
    <definedName name="_15956__FDSAUDITLINK__" hidden="1">{"fdsup://directions/FAT Viewer?action=UPDATE&amp;creator=factset&amp;DYN_ARGS=TRUE&amp;DOC_NAME=FAT:FQL_AUDITING_CLIENT_TEMPLATE.FAT&amp;display_string=Audit&amp;VAR:KEY=IHKFCBERYB&amp;VAR:QUERY=KEZGX0NBUEVYKEFOTiwyMDEyLCwsLEVVUilARUNBX01FRF9DQVBFWCgyMDEyLDQwNDM1LCwsJ0NVUj1FVVInL","CdXSU49MTAwLFBFVj1ZJykp&amp;WINDOW=FIRST_POPUP&amp;HEIGHT=450&amp;WIDTH=450&amp;START_MAXIMIZED=FALSE&amp;VAR:CALENDAR=FIVEDAY&amp;VAR:SYMBOL=546239&amp;VAR:INDEX=0"}</definedName>
    <definedName name="_15957__FDSAUDITLINK__" hidden="1">{"fdsup://directions/FAT Viewer?action=UPDATE&amp;creator=factset&amp;DYN_ARGS=TRUE&amp;DOC_NAME=FAT:FQL_AUDITING_CLIENT_TEMPLATE.FAT&amp;display_string=Audit&amp;VAR:KEY=QXKFOZWRSH&amp;VAR:QUERY=KEZGX0NBUEVYKEFOTiwyMDEzLCwsLEVVUilARUNBX01FRF9DQVBFWCgyMDEzLDQwNDM1LCwsJ0NVUj1FVVInL","CdXSU49MTAwLFBFVj1ZJykp&amp;WINDOW=FIRST_POPUP&amp;HEIGHT=450&amp;WIDTH=450&amp;START_MAXIMIZED=FALSE&amp;VAR:CALENDAR=FIVEDAY&amp;VAR:SYMBOL=546239&amp;VAR:INDEX=0"}</definedName>
    <definedName name="_15958__FDSAUDITLINK__" hidden="1">{"fdsup://directions/FAT Viewer?action=UPDATE&amp;creator=factset&amp;DYN_ARGS=TRUE&amp;DOC_NAME=FAT:FQL_AUDITING_CLIENT_TEMPLATE.FAT&amp;display_string=Audit&amp;VAR:KEY=YBYNKVGRMF&amp;VAR:QUERY=KEZGX0VCSVREQV9JQihMVE1TLDAsLCwsRVVSKUBGRl9FQklUREFfSUIoTFRNU19TRU1JLDAsLCwsRVVSKSk=&amp;","WINDOW=FIRST_POPUP&amp;HEIGHT=450&amp;WIDTH=450&amp;START_MAXIMIZED=FALSE&amp;VAR:CALENDAR=FIVEDAY&amp;VAR:SYMBOL=546239&amp;VAR:INDEX=0"}</definedName>
    <definedName name="_15959__FDSAUDITLINK__" hidden="1">{"fdsup://directions/FAT Viewer?action=UPDATE&amp;creator=factset&amp;DYN_ARGS=TRUE&amp;DOC_NAME=FAT:FQL_AUDITING_CLIENT_TEMPLATE.FAT&amp;display_string=Audit&amp;VAR:KEY=WJANYBYXYD&amp;VAR:QUERY=RkZfU0hMRFJTX0VRKEFOTiwwLCwsLEVVUik=&amp;WINDOW=FIRST_POPUP&amp;HEIGHT=450&amp;WIDTH=450&amp;START_MA","XIMIZED=FALSE&amp;VAR:CALENDAR=FIVEDAY&amp;VAR:SYMBOL=546239&amp;VAR:INDEX=0"}</definedName>
    <definedName name="_15960__FDSAUDITLINK__" hidden="1">{"fdsup://directions/FAT Viewer?action=UPDATE&amp;creator=factset&amp;DYN_ARGS=TRUE&amp;DOC_NAME=FAT:FQL_AUDITING_CLIENT_TEMPLATE.FAT&amp;display_string=Audit&amp;VAR:KEY=UXSBSHGFCF&amp;VAR:QUERY=RkZfRUJJVERBX0lCKEFOTiwyMDA3LCwsLFNFSyk=&amp;WINDOW=FIRST_POPUP&amp;HEIGHT=450&amp;WIDTH=450&amp;STAR","T_MAXIMIZED=FALSE&amp;VAR:CALENDAR=FIVEDAY&amp;VAR:SYMBOL=B0FLGQ&amp;VAR:INDEX=0"}</definedName>
    <definedName name="_15961__FDSAUDITLINK__" hidden="1">{"fdsup://directions/FAT Viewer?action=UPDATE&amp;creator=factset&amp;DYN_ARGS=TRUE&amp;DOC_NAME=FAT:FQL_AUDITING_CLIENT_TEMPLATE.FAT&amp;display_string=Audit&amp;VAR:KEY=CRWJEHIFAZ&amp;VAR:QUERY=RkZfRUJJVERBX0lCKEFOTiwyMDA4LCwsLFNFSyk=&amp;WINDOW=FIRST_POPUP&amp;HEIGHT=450&amp;WIDTH=450&amp;STAR","T_MAXIMIZED=FALSE&amp;VAR:CALENDAR=FIVEDAY&amp;VAR:SYMBOL=B0FLGQ&amp;VAR:INDEX=0"}</definedName>
    <definedName name="_15962__FDSAUDITLINK__" hidden="1">{"fdsup://directions/FAT Viewer?action=UPDATE&amp;creator=factset&amp;DYN_ARGS=TRUE&amp;DOC_NAME=FAT:FQL_AUDITING_CLIENT_TEMPLATE.FAT&amp;display_string=Audit&amp;VAR:KEY=CRUVILYNAR&amp;VAR:QUERY=RkZfRUJJVERBX0lCKEFOTiwyMDA5LCwsLFNFSyk=&amp;WINDOW=FIRST_POPUP&amp;HEIGHT=450&amp;WIDTH=450&amp;STAR","T_MAXIMIZED=FALSE&amp;VAR:CALENDAR=FIVEDAY&amp;VAR:SYMBOL=B0FLGQ&amp;VAR:INDEX=0"}</definedName>
    <definedName name="_15963__FDSAUDITLINK__" hidden="1">{"fdsup://directions/FAT Viewer?action=UPDATE&amp;creator=factset&amp;DYN_ARGS=TRUE&amp;DOC_NAME=FAT:FQL_AUDITING_CLIENT_TEMPLATE.FAT&amp;display_string=Audit&amp;VAR:KEY=CXGBMRMVYD&amp;VAR:QUERY=KEZGX0VCSVREQV9JQihBTk4sMjAxMCwsLCxTRUspQEVDQV9NRURfRUJJVERBKDIwMTAsNDA0MzUsLCwnQ1VSP","VNFSycsJ1dJTj0xMDAsUEVWPVknKSk=&amp;WINDOW=FIRST_POPUP&amp;HEIGHT=450&amp;WIDTH=450&amp;START_MAXIMIZED=FALSE&amp;VAR:CALENDAR=FIVEDAY&amp;VAR:SYMBOL=B0FLGQ&amp;VAR:INDEX=0"}</definedName>
    <definedName name="_15964__FDSAUDITLINK__" hidden="1">{"fdsup://directions/FAT Viewer?action=UPDATE&amp;creator=factset&amp;DYN_ARGS=TRUE&amp;DOC_NAME=FAT:FQL_AUDITING_CLIENT_TEMPLATE.FAT&amp;display_string=Audit&amp;VAR:KEY=UZMLQTYRYJ&amp;VAR:QUERY=KEZGX0VCSVREQV9JQihBTk4sMjAxMSwsLCxTRUspQEVDQV9NRURfRUJJVERBKDIwMTEsNDA0MzUsLCwnQ1VSP","VNFSycsJ1dJTj0xMDAsUEVWPVknKSk=&amp;WINDOW=FIRST_POPUP&amp;HEIGHT=450&amp;WIDTH=450&amp;START_MAXIMIZED=FALSE&amp;VAR:CALENDAR=FIVEDAY&amp;VAR:SYMBOL=B0FLGQ&amp;VAR:INDEX=0"}</definedName>
    <definedName name="_15965__FDSAUDITLINK__" hidden="1">{"fdsup://directions/FAT Viewer?action=UPDATE&amp;creator=factset&amp;DYN_ARGS=TRUE&amp;DOC_NAME=FAT:FQL_AUDITING_CLIENT_TEMPLATE.FAT&amp;display_string=Audit&amp;VAR:KEY=CDWVIVYVOT&amp;VAR:QUERY=KEZGX0VCSVREQV9JQihBTk4sMjAxMiwsLCxTRUspQEVDQV9NRURfRUJJVERBKDIwMTIsNDA0MzUsLCwnQ1VSP","VNFSycsJ1dJTj0xMDAsUEVWPVknKSk=&amp;WINDOW=FIRST_POPUP&amp;HEIGHT=450&amp;WIDTH=450&amp;START_MAXIMIZED=FALSE&amp;VAR:CALENDAR=FIVEDAY&amp;VAR:SYMBOL=B0FLGQ&amp;VAR:INDEX=0"}</definedName>
    <definedName name="_15966__FDSAUDITLINK__" hidden="1">{"fdsup://directions/FAT Viewer?action=UPDATE&amp;creator=factset&amp;DYN_ARGS=TRUE&amp;DOC_NAME=FAT:FQL_AUDITING_CLIENT_TEMPLATE.FAT&amp;display_string=Audit&amp;VAR:KEY=YVERCRQTYF&amp;VAR:QUERY=KEZGX0VCSVREQV9JQihBTk4sMjAxMywsLCxTRUspQEVDQV9NRURfRUJJVERBKDIwMTMsNDA0MzUsLCwnQ1VSP","VNFSycsJ1dJTj0xMDAsUEVWPVknKSk=&amp;WINDOW=FIRST_POPUP&amp;HEIGHT=450&amp;WIDTH=450&amp;START_MAXIMIZED=FALSE&amp;VAR:CALENDAR=FIVEDAY&amp;VAR:SYMBOL=B0FLGQ&amp;VAR:INDEX=0"}</definedName>
    <definedName name="_15967__FDSAUDITLINK__" hidden="1">{"fdsup://directions/FAT Viewer?action=UPDATE&amp;creator=factset&amp;DYN_ARGS=TRUE&amp;DOC_NAME=FAT:FQL_AUDITING_CLIENT_TEMPLATE.FAT&amp;display_string=Audit&amp;VAR:KEY=WHKJGZCVGX&amp;VAR:QUERY=RkZfRUJJVF9JQihBTk4sMjAwNywsLCxTRUspK0ZGX0FNT1JUX0NGKEFOTiwyMDA3LCwsLFNFSyk=&amp;WINDOW=F","IRST_POPUP&amp;HEIGHT=450&amp;WIDTH=450&amp;START_MAXIMIZED=FALSE&amp;VAR:CALENDAR=FIVEDAY&amp;VAR:SYMBOL=B0FLGQ&amp;VAR:INDEX=0"}</definedName>
    <definedName name="_15968__FDSAUDITLINK__" hidden="1">{"fdsup://directions/FAT Viewer?action=UPDATE&amp;creator=factset&amp;DYN_ARGS=TRUE&amp;DOC_NAME=FAT:FQL_AUDITING_CLIENT_TEMPLATE.FAT&amp;display_string=Audit&amp;VAR:KEY=INKLYBGHAZ&amp;VAR:QUERY=RkZfRUJJVF9JQihBTk4sMjAwOCwsLCxTRUspK0ZGX0FNT1JUX0NGKEFOTiwyMDA4LCwsLFNFSyk=&amp;WINDOW=F","IRST_POPUP&amp;HEIGHT=450&amp;WIDTH=450&amp;START_MAXIMIZED=FALSE&amp;VAR:CALENDAR=FIVEDAY&amp;VAR:SYMBOL=B0FLGQ&amp;VAR:INDEX=0"}</definedName>
    <definedName name="_15969__FDSAUDITLINK__" hidden="1">{"fdsup://directions/FAT Viewer?action=UPDATE&amp;creator=factset&amp;DYN_ARGS=TRUE&amp;DOC_NAME=FAT:FQL_AUDITING_CLIENT_TEMPLATE.FAT&amp;display_string=Audit&amp;VAR:KEY=ADALWJMDQD&amp;VAR:QUERY=RkZfRUJJVF9JQihBTk4sMjAwOSwsLCxTRUspK0ZGX0FNT1JUX0NGKEFOTiwyMDA5LCwsLFNFSyk=&amp;WINDOW=F","IRST_POPUP&amp;HEIGHT=450&amp;WIDTH=450&amp;START_MAXIMIZED=FALSE&amp;VAR:CALENDAR=FIVEDAY&amp;VAR:SYMBOL=B0FLGQ&amp;VAR:INDEX=0"}</definedName>
    <definedName name="_15970__FDSAUDITLINK__" hidden="1">{"fdsup://directions/FAT Viewer?action=UPDATE&amp;creator=factset&amp;DYN_ARGS=TRUE&amp;DOC_NAME=FAT:FQL_AUDITING_CLIENT_TEMPLATE.FAT&amp;display_string=Audit&amp;VAR:KEY=MJWTMNETCL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FLGQ&amp;VAR:INDEX=","0"}</definedName>
    <definedName name="_15971__FDSAUDITLINK__" hidden="1">{"fdsup://directions/FAT Viewer?action=UPDATE&amp;creator=factset&amp;DYN_ARGS=TRUE&amp;DOC_NAME=FAT:FQL_AUDITING_CLIENT_TEMPLATE.FAT&amp;display_string=Audit&amp;VAR:KEY=UPEVUNKNIL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FLGQ&amp;VAR:INDEX=","0"}</definedName>
    <definedName name="_15972__FDSAUDITLINK__" hidden="1">{"fdsup://directions/FAT Viewer?action=UPDATE&amp;creator=factset&amp;DYN_ARGS=TRUE&amp;DOC_NAME=FAT:FQL_AUDITING_CLIENT_TEMPLATE.FAT&amp;display_string=Audit&amp;VAR:KEY=SVCNQFIBCN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FLGQ&amp;VAR:INDEX=","0"}</definedName>
    <definedName name="_15973__FDSAUDITLINK__" hidden="1">{"fdsup://directions/FAT Viewer?action=UPDATE&amp;creator=factset&amp;DYN_ARGS=TRUE&amp;DOC_NAME=FAT:FQL_AUDITING_CLIENT_TEMPLATE.FAT&amp;display_string=Audit&amp;VAR:KEY=AXUBONWXWJ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FLGQ&amp;VAR:INDEX=","0"}</definedName>
    <definedName name="_15974__FDSAUDITLINK__" hidden="1">{"fdsup://directions/FAT Viewer?action=UPDATE&amp;creator=factset&amp;DYN_ARGS=TRUE&amp;DOC_NAME=FAT:FQL_AUDITING_CLIENT_TEMPLATE.FAT&amp;display_string=Audit&amp;VAR:KEY=WFAPQPUDWN&amp;VAR:QUERY=RkZfRUJJVF9JQihBTk4sMjAwNywsLCxTRUsp&amp;WINDOW=FIRST_POPUP&amp;HEIGHT=450&amp;WIDTH=450&amp;START_MA","XIMIZED=FALSE&amp;VAR:CALENDAR=FIVEDAY&amp;VAR:SYMBOL=B0FLGQ&amp;VAR:INDEX=0"}</definedName>
    <definedName name="_15975__FDSAUDITLINK__" hidden="1">{"fdsup://directions/FAT Viewer?action=UPDATE&amp;creator=factset&amp;DYN_ARGS=TRUE&amp;DOC_NAME=FAT:FQL_AUDITING_CLIENT_TEMPLATE.FAT&amp;display_string=Audit&amp;VAR:KEY=MJMDYXUNKX&amp;VAR:QUERY=RkZfRUJJVF9JQihBTk4sMjAwOCwsLCxTRUsp&amp;WINDOW=FIRST_POPUP&amp;HEIGHT=450&amp;WIDTH=450&amp;START_MA","XIMIZED=FALSE&amp;VAR:CALENDAR=FIVEDAY&amp;VAR:SYMBOL=B0FLGQ&amp;VAR:INDEX=0"}</definedName>
    <definedName name="_15976__FDSAUDITLINK__" hidden="1">{"fdsup://directions/FAT Viewer?action=UPDATE&amp;creator=factset&amp;DYN_ARGS=TRUE&amp;DOC_NAME=FAT:FQL_AUDITING_CLIENT_TEMPLATE.FAT&amp;display_string=Audit&amp;VAR:KEY=ETWFYNAPMZ&amp;VAR:QUERY=RkZfRUJJVF9JQihBTk4sMjAwOSwsLCxTRUsp&amp;WINDOW=FIRST_POPUP&amp;HEIGHT=450&amp;WIDTH=450&amp;START_MA","XIMIZED=FALSE&amp;VAR:CALENDAR=FIVEDAY&amp;VAR:SYMBOL=B0FLGQ&amp;VAR:INDEX=0"}</definedName>
    <definedName name="_15977__FDSAUDITLINK__" hidden="1">{"fdsup://directions/FAT Viewer?action=UPDATE&amp;creator=factset&amp;DYN_ARGS=TRUE&amp;DOC_NAME=FAT:FQL_AUDITING_CLIENT_TEMPLATE.FAT&amp;display_string=Audit&amp;VAR:KEY=KDSTKRCFGX&amp;VAR:QUERY=KEZGX0VCSVRfSUIoQU5OLDIwMTAsLCwsU0VLKUBFQ0FfTUVEX0VCSVQoMjAxMCw0MDQzNSwsLCdDVVI9U0VLJ","ywnV0lOPTEwMCxQRVY9WScpKQ==&amp;WINDOW=FIRST_POPUP&amp;HEIGHT=450&amp;WIDTH=450&amp;START_MAXIMIZED=FALSE&amp;VAR:CALENDAR=FIVEDAY&amp;VAR:SYMBOL=B0FLGQ&amp;VAR:INDEX=0"}</definedName>
    <definedName name="_15978__FDSAUDITLINK__" hidden="1">{"fdsup://directions/FAT Viewer?action=UPDATE&amp;creator=factset&amp;DYN_ARGS=TRUE&amp;DOC_NAME=FAT:FQL_AUDITING_CLIENT_TEMPLATE.FAT&amp;display_string=Audit&amp;VAR:KEY=OJGJYPCZSL&amp;VAR:QUERY=KEZGX0VCSVRfSUIoQU5OLDIwMTEsLCwsU0VLKUBFQ0FfTUVEX0VCSVQoMjAxMSw0MDQzNSwsLCdDVVI9U0VLJ","ywnV0lOPTEwMCxQRVY9WScpKQ==&amp;WINDOW=FIRST_POPUP&amp;HEIGHT=450&amp;WIDTH=450&amp;START_MAXIMIZED=FALSE&amp;VAR:CALENDAR=FIVEDAY&amp;VAR:SYMBOL=B0FLGQ&amp;VAR:INDEX=0"}</definedName>
    <definedName name="_15979__FDSAUDITLINK__" hidden="1">{"fdsup://directions/FAT Viewer?action=UPDATE&amp;creator=factset&amp;DYN_ARGS=TRUE&amp;DOC_NAME=FAT:FQL_AUDITING_CLIENT_TEMPLATE.FAT&amp;display_string=Audit&amp;VAR:KEY=WLQPCNEHAZ&amp;VAR:QUERY=KEZGX0VCSVRfSUIoQU5OLDIwMTIsLCwsU0VLKUBFQ0FfTUVEX0VCSVQoMjAxMiw0MDQzNSwsLCdDVVI9U0VLJ","ywnV0lOPTEwMCxQRVY9WScpKQ==&amp;WINDOW=FIRST_POPUP&amp;HEIGHT=450&amp;WIDTH=450&amp;START_MAXIMIZED=FALSE&amp;VAR:CALENDAR=FIVEDAY&amp;VAR:SYMBOL=B0FLGQ&amp;VAR:INDEX=0"}</definedName>
    <definedName name="_15980__FDSAUDITLINK__" hidden="1">{"fdsup://directions/FAT Viewer?action=UPDATE&amp;creator=factset&amp;DYN_ARGS=TRUE&amp;DOC_NAME=FAT:FQL_AUDITING_CLIENT_TEMPLATE.FAT&amp;display_string=Audit&amp;VAR:KEY=CZEVUPKLCD&amp;VAR:QUERY=KEZGX0VCSVRfSUIoQU5OLDIwMTMsLCwsU0VLKUBFQ0FfTUVEX0VCSVQoMjAxMyw0MDQzNSwsLCdDVVI9U0VLJ","ywnV0lOPTEwMCxQRVY9WScpKQ==&amp;WINDOW=FIRST_POPUP&amp;HEIGHT=450&amp;WIDTH=450&amp;START_MAXIMIZED=FALSE&amp;VAR:CALENDAR=FIVEDAY&amp;VAR:SYMBOL=B0FLGQ&amp;VAR:INDEX=0"}</definedName>
    <definedName name="_15981__FDSAUDITLINK__" hidden="1">{"fdsup://directions/FAT Viewer?action=UPDATE&amp;creator=factset&amp;DYN_ARGS=TRUE&amp;DOC_NAME=FAT:FQL_AUDITING_CLIENT_TEMPLATE.FAT&amp;display_string=Audit&amp;VAR:KEY=KDSTKRCFGX&amp;VAR:QUERY=KEZGX0VCSVRfSUIoQU5OLDIwMTAsLCwsU0VLKUBFQ0FfTUVEX0VCSVQoMjAxMCw0MDQzNSwsLCdDVVI9U0VLJ","ywnV0lOPTEwMCxQRVY9WScpKQ==&amp;WINDOW=FIRST_POPUP&amp;HEIGHT=450&amp;WIDTH=450&amp;START_MAXIMIZED=FALSE&amp;VAR:CALENDAR=FIVEDAY&amp;VAR:SYMBOL=B0FLGQ&amp;VAR:INDEX=0"}</definedName>
    <definedName name="_15982__FDSAUDITLINK__" hidden="1">{"fdsup://directions/FAT Viewer?action=UPDATE&amp;creator=factset&amp;DYN_ARGS=TRUE&amp;DOC_NAME=FAT:FQL_AUDITING_CLIENT_TEMPLATE.FAT&amp;display_string=Audit&amp;VAR:KEY=OJGJYPCZSL&amp;VAR:QUERY=KEZGX0VCSVRfSUIoQU5OLDIwMTEsLCwsU0VLKUBFQ0FfTUVEX0VCSVQoMjAxMSw0MDQzNSwsLCdDVVI9U0VLJ","ywnV0lOPTEwMCxQRVY9WScpKQ==&amp;WINDOW=FIRST_POPUP&amp;HEIGHT=450&amp;WIDTH=450&amp;START_MAXIMIZED=FALSE&amp;VAR:CALENDAR=FIVEDAY&amp;VAR:SYMBOL=B0FLGQ&amp;VAR:INDEX=0"}</definedName>
    <definedName name="_15983__FDSAUDITLINK__" hidden="1">{"fdsup://directions/FAT Viewer?action=UPDATE&amp;creator=factset&amp;DYN_ARGS=TRUE&amp;DOC_NAME=FAT:FQL_AUDITING_CLIENT_TEMPLATE.FAT&amp;display_string=Audit&amp;VAR:KEY=WLQPCNEHAZ&amp;VAR:QUERY=KEZGX0VCSVRfSUIoQU5OLDIwMTIsLCwsU0VLKUBFQ0FfTUVEX0VCSVQoMjAxMiw0MDQzNSwsLCdDVVI9U0VLJ","ywnV0lOPTEwMCxQRVY9WScpKQ==&amp;WINDOW=FIRST_POPUP&amp;HEIGHT=450&amp;WIDTH=450&amp;START_MAXIMIZED=FALSE&amp;VAR:CALENDAR=FIVEDAY&amp;VAR:SYMBOL=B0FLGQ&amp;VAR:INDEX=0"}</definedName>
    <definedName name="_15984__FDSAUDITLINK__" hidden="1">{"fdsup://directions/FAT Viewer?action=UPDATE&amp;creator=factset&amp;DYN_ARGS=TRUE&amp;DOC_NAME=FAT:FQL_AUDITING_CLIENT_TEMPLATE.FAT&amp;display_string=Audit&amp;VAR:KEY=EHAVUPYZGH&amp;VAR:QUERY=KEZGX0NBUEVYKEFOTiwyMDEwLCwsLFNFSylARUNBX01FRF9DQVBFWCgyMDEwLDQwNDM1LCwsJ0NVUj1TRUsnL","CdXSU49MTAwLFBFVj1ZJykp&amp;WINDOW=FIRST_POPUP&amp;HEIGHT=450&amp;WIDTH=450&amp;START_MAXIMIZED=FALSE&amp;VAR:CALENDAR=FIVEDAY&amp;VAR:SYMBOL=B0XNLR&amp;VAR:INDEX=0"}</definedName>
    <definedName name="_15985__FDSAUDITLINK__" hidden="1">{"fdsup://directions/FAT Viewer?action=UPDATE&amp;creator=factset&amp;DYN_ARGS=TRUE&amp;DOC_NAME=FAT:FQL_AUDITING_CLIENT_TEMPLATE.FAT&amp;display_string=Audit&amp;VAR:KEY=QTGREFGJUP&amp;VAR:QUERY=KEZGX0NBUEVYKEFOTiwyMDExLCwsLFNFSylARUNBX01FRF9DQVBFWCgyMDExLDQwNDM1LCwsJ0NVUj1TRUsnL","CdXSU49MTAwLFBFVj1ZJykp&amp;WINDOW=FIRST_POPUP&amp;HEIGHT=450&amp;WIDTH=450&amp;START_MAXIMIZED=FALSE&amp;VAR:CALENDAR=FIVEDAY&amp;VAR:SYMBOL=B0XNLR&amp;VAR:INDEX=0"}</definedName>
    <definedName name="_15986__FDSAUDITLINK__" hidden="1">{"fdsup://directions/FAT Viewer?action=UPDATE&amp;creator=factset&amp;DYN_ARGS=TRUE&amp;DOC_NAME=FAT:FQL_AUDITING_CLIENT_TEMPLATE.FAT&amp;display_string=Audit&amp;VAR:KEY=CTIDIZWRWD&amp;VAR:QUERY=KEZGX0NBUEVYKEFOTiwyMDEyLCwsLFNFSylARUNBX01FRF9DQVBFWCgyMDEyLDQwNDM1LCwsJ0NVUj1TRUsnL","CdXSU49MTAwLFBFVj1ZJykp&amp;WINDOW=FIRST_POPUP&amp;HEIGHT=450&amp;WIDTH=450&amp;START_MAXIMIZED=FALSE&amp;VAR:CALENDAR=FIVEDAY&amp;VAR:SYMBOL=B0XNLR&amp;VAR:INDEX=0"}</definedName>
    <definedName name="_15987__FDSAUDITLINK__" hidden="1">{"fdsup://directions/FAT Viewer?action=UPDATE&amp;creator=factset&amp;DYN_ARGS=TRUE&amp;DOC_NAME=FAT:FQL_AUDITING_CLIENT_TEMPLATE.FAT&amp;display_string=Audit&amp;VAR:KEY=CDABIPGHIJ&amp;VAR:QUERY=KEZGX0NBUEVYKEFOTiwyMDEzLCwsLFNFSylARUNBX01FRF9DQVBFWCgyMDEzLDQwNDM1LCwsJ0NVUj1TRUsnL","CdXSU49MTAwLFBFVj1ZJykp&amp;WINDOW=FIRST_POPUP&amp;HEIGHT=450&amp;WIDTH=450&amp;START_MAXIMIZED=FALSE&amp;VAR:CALENDAR=FIVEDAY&amp;VAR:SYMBOL=B0XNLR&amp;VAR:INDEX=0"}</definedName>
    <definedName name="_15988__FDSAUDITLINK__" hidden="1">{"fdsup://Directions/FactSet Auditing Viewer?action=AUDIT_VALUE&amp;DB=129&amp;ID1=B0XNLR&amp;VALUEID=04831&amp;SDATE=2008&amp;PERIODTYPE=ANN_STD&amp;window=popup_no_bar&amp;width=385&amp;height=120&amp;START_MAXIMIZED=FALSE&amp;creator=factset&amp;display_string=Audit"}</definedName>
    <definedName name="_15989__FDSAUDITLINK__" hidden="1">{"fdsup://directions/FAT Viewer?action=UPDATE&amp;creator=factset&amp;DYN_ARGS=TRUE&amp;DOC_NAME=FAT:FQL_AUDITING_CLIENT_TEMPLATE.FAT&amp;display_string=Audit&amp;VAR:KEY=YZSBUBSDIR&amp;VAR:QUERY=KEZGX0VCSVREQV9JQihMVE1TLDAsLCwsU0VLKUBGRl9FQklUREFfSUIoTFRNU19TRU1JLDAsLCwsU0VLKSk=&amp;","WINDOW=FIRST_POPUP&amp;HEIGHT=450&amp;WIDTH=450&amp;START_MAXIMIZED=FALSE&amp;VAR:CALENDAR=FIVEDAY&amp;VAR:SYMBOL=B0XNLR&amp;VAR:INDEX=0"}</definedName>
    <definedName name="_15990__FDSAUDITLINK__" hidden="1">{"fdsup://directions/FAT Viewer?action=UPDATE&amp;creator=factset&amp;DYN_ARGS=TRUE&amp;DOC_NAME=FAT:FQL_AUDITING_CLIENT_TEMPLATE.FAT&amp;display_string=Audit&amp;VAR:KEY=QNANGVORCV&amp;VAR:QUERY=RkZfU0hMRFJTX0VRKEFOTiwwLCwsLFNFSyk=&amp;WINDOW=FIRST_POPUP&amp;HEIGHT=450&amp;WIDTH=450&amp;START_MA","XIMIZED=FALSE&amp;VAR:CALENDAR=FIVEDAY&amp;VAR:SYMBOL=B0XNLR&amp;VAR:INDEX=0"}</definedName>
    <definedName name="_15991__FDSAUDITLINK__" hidden="1">{"fdsup://Directions/FactSet Auditing Viewer?action=AUDIT_VALUE&amp;DB=129&amp;ID1=B0XNLR&amp;VALUEID=02999&amp;SDATE=2009&amp;PERIODTYPE=ANN_STD&amp;window=popup_no_bar&amp;width=385&amp;height=120&amp;START_MAXIMIZED=FALSE&amp;creator=factset&amp;display_string=Audit"}</definedName>
    <definedName name="_16__FDSAUDITLINK__" hidden="1">{"fdsup://directions/FAT Viewer?action=UPDATE&amp;creator=factset&amp;DYN_ARGS=TRUE&amp;DOC_NAME=FAT:FQL_AUDITING_CLIENT_TEMPLATE.FAT&amp;display_string=Audit&amp;VAR:KEY=GVCTQVCBIF&amp;VAR:QUERY=KEZGX0VCSVRfSUIoQU5OLDIwMTEsLCwsKUBFQ0FfTUVEX0VCSVQoMjAxMSwsLCdDVVI9JywnV0lOPSxQRVY9J","ykp&amp;WINDOW=FIRST_POPUP&amp;HEIGHT=450&amp;WIDTH=450&amp;START_MAXIMIZED=FALSE&amp;VAR:CALENDAR=FIVEDAY&amp;VAR:INDEX=0"}</definedName>
    <definedName name="_17__FDSAUDITLINK__" hidden="1">{"fdsup://directions/FAT Viewer?action=UPDATE&amp;creator=factset&amp;DYN_ARGS=TRUE&amp;DOC_NAME=FAT:FQL_AUDITING_CLIENT_TEMPLATE.FAT&amp;display_string=Audit&amp;VAR:KEY=MZWXGDSRKT&amp;VAR:QUERY=KEZGX0VCSVRfSUIoQU5OLDIwMTAsLCwsKUBFQ0FfTUVEX0VCSVQoMjAxMCwsLCdDVVI9JywnV0lOPSxQRVY9J","ykp&amp;WINDOW=FIRST_POPUP&amp;HEIGHT=450&amp;WIDTH=450&amp;START_MAXIMIZED=FALSE&amp;VAR:CALENDAR=FIVEDAY&amp;VAR:INDEX=0"}</definedName>
    <definedName name="_18__FDSAUDITLINK__" hidden="1">{"fdsup://directions/FAT Viewer?action=UPDATE&amp;creator=factset&amp;DYN_ARGS=TRUE&amp;DOC_NAME=FAT:FQL_AUDITING_CLIENT_TEMPLATE.FAT&amp;display_string=Audit&amp;VAR:KEY=GPAXKJKZST&amp;VAR:QUERY=RkZfQ0FQRVgoQU5OLDIwMDksLCwsKQ==&amp;WINDOW=FIRST_POPUP&amp;HEIGHT=450&amp;WIDTH=450&amp;START_MAXIMI","ZED=FALSE&amp;VAR:CALENDAR=FIVEDAY&amp;VAR:INDEX=0"}</definedName>
    <definedName name="_18365__FDSAUDITLINK__" hidden="1">{"fdsup://directions/FAT Viewer?action=UPDATE&amp;creator=factset&amp;DYN_ARGS=TRUE&amp;DOC_NAME=FAT:FQL_AUDITING_CLIENT_TEMPLATE.FAT&amp;display_string=Audit&amp;VAR:KEY=SHCJORCZAV&amp;VAR:QUERY=KEZGX0VCSVREQV9JQihBTk4sMjAxMSwsLCxVU0QpQEVDQV9NRURfRUJJVERBKDIwMTEsNDA3MTYsLCwnQ1VSP","VVTRCcsJ1dJTj0xMDAsUEVWPVknKSk=&amp;WINDOW=FIRST_POPUP&amp;HEIGHT=450&amp;WIDTH=450&amp;START_MAXIMIZED=FALSE&amp;VAR:CALENDAR=FIVEDAY&amp;VAR:SYMBOL=43707610&amp;VAR:INDEX=0"}</definedName>
    <definedName name="_18366__FDSAUDITLINK__" hidden="1">{"fdsup://directions/FAT Viewer?action=UPDATE&amp;creator=factset&amp;DYN_ARGS=TRUE&amp;DOC_NAME=FAT:FQL_AUDITING_CLIENT_TEMPLATE.FAT&amp;display_string=Audit&amp;VAR:KEY=CBURMZMXWJ&amp;VAR:QUERY=KEZGX0NBUEVYKEFOTiwyMDA5LCwsLFNFSylARUNBX01FRF9DQVBFWCgyMDA5LDQwNzE2LCwsJ0NVUj1TRUsnL","CdXSU49MTAwLFBFVj1ZJykp&amp;WINDOW=FIRST_POPUP&amp;HEIGHT=450&amp;WIDTH=450&amp;START_MAXIMIZED=FALSE&amp;VAR:CALENDAR=FIVEDAY&amp;VAR:SYMBOL=B033YF&amp;VAR:INDEX=0"}</definedName>
    <definedName name="_19__FDSAUDITLINK__" hidden="1">{"fdsup://directions/FAT Viewer?action=UPDATE&amp;creator=factset&amp;DYN_ARGS=TRUE&amp;DOC_NAME=FAT:FQL_AUDITING_CLIENT_TEMPLATE.FAT&amp;display_string=Audit&amp;VAR:KEY=NSRIPGVYBA&amp;VAR:QUERY=RkZfRU5UUlBSX1ZBTF9EQUlMWSgzOTMzOSw0MDQzNixELFJGLEVDX0NVUlIoKSwnRElMJykvL0VDX01FQU5fR","UJJVF9OVE1BKDM5MzM5LDQwNDM2LEQp&amp;WINDOW=FIRST_POPUP&amp;HEIGHT=450&amp;WIDTH=450&amp;START_MAXIMIZED=FALSE&amp;VAR:CALENDAR=FIVEDAY&amp;VAR:SYMBOL=505160&amp;VAR:INDEX=0"}</definedName>
    <definedName name="_20__FDSAUDITLINK__" hidden="1">{"fdsup://directions/FAT Viewer?action=UPDATE&amp;creator=factset&amp;DYN_ARGS=TRUE&amp;DOC_NAME=FAT:FQL_AUDITING_CLIENT_TEMPLATE.FAT&amp;display_string=Audit&amp;VAR:KEY=BUVQVQFOTE&amp;VAR:QUERY=RkZfRU5UUlBSX1ZBTF9EQUlMWSgzOTMzOSw0MDQzNixELFJGLEVDX0NVUlIoKSwnRElMJykvL0VDX01FQU5fR","UJJVERBX05UTUEoMzkzMzksNDA0MzYsRCk=&amp;WINDOW=FIRST_POPUP&amp;HEIGHT=450&amp;WIDTH=450&amp;START_MAXIMIZED=FALSE&amp;VAR:CALENDAR=FIVEDAY&amp;VAR:SYMBOL=505160&amp;VAR:INDEX=0"}</definedName>
    <definedName name="_21__FDSAUDITLINK__" hidden="1">{"fdsup://directions/FAT Viewer?action=UPDATE&amp;creator=factset&amp;DYN_ARGS=TRUE&amp;DOC_NAME=FAT:FQL_AUDITING_CLIENT_TEMPLATE.FAT&amp;display_string=Audit&amp;VAR:KEY=NSRIPGVYBA&amp;VAR:QUERY=RkZfRU5UUlBSX1ZBTF9EQUlMWSgzOTMzOSw0MDQzNixELFJGLEVDX0NVUlIoKSwnRElMJykvL0VDX01FQU5fR","UJJVF9OVE1BKDM5MzM5LDQwNDM2LEQp&amp;WINDOW=FIRST_POPUP&amp;HEIGHT=450&amp;WIDTH=450&amp;START_MAXIMIZED=FALSE&amp;VAR:CALENDAR=FIVEDAY&amp;VAR:SYMBOL=505160&amp;VAR:INDEX=0"}</definedName>
    <definedName name="_22__FDSAUDITLINK__" hidden="1">{"fdsup://directions/FAT Viewer?action=UPDATE&amp;creator=factset&amp;DYN_ARGS=TRUE&amp;DOC_NAME=FAT:FQL_AUDITING_CLIENT_TEMPLATE.FAT&amp;display_string=Audit&amp;VAR:KEY=BUVQVQFOTE&amp;VAR:QUERY=RkZfRU5UUlBSX1ZBTF9EQUlMWSgzOTMzOSw0MDQzNixELFJGLEVDX0NVUlIoKSwnRElMJykvL0VDX01FQU5fR","UJJVERBX05UTUEoMzkzMzksNDA0MzYsRCk=&amp;WINDOW=FIRST_POPUP&amp;HEIGHT=450&amp;WIDTH=450&amp;START_MAXIMIZED=FALSE&amp;VAR:CALENDAR=FIVEDAY&amp;VAR:SYMBOL=505160&amp;VAR:INDEX=0"}</definedName>
    <definedName name="_2219__FDSAUDITLINK__" hidden="1">{"fdsup://directions/FAT Viewer?action=UPDATE&amp;creator=factset&amp;DYN_ARGS=TRUE&amp;DOC_NAME=FAT:FQL_AUDITING_CLIENT_TEMPLATE.FAT&amp;display_string=Audit&amp;VAR:KEY=CRANOROXQD&amp;VAR:QUERY=RkZfQ0FQRVgoQ0FMLDIwMDcp&amp;WINDOW=FIRST_POPUP&amp;HEIGHT=450&amp;WIDTH=450&amp;START_MAXIMIZED=FALS","E&amp;VAR:CALENDAR=FIVEDAY&amp;VAR:SYMBOL=454047&amp;VAR:INDEX=0"}</definedName>
    <definedName name="_2220__FDSAUDITLINK__" hidden="1">{"fdsup://directions/FAT Viewer?action=UPDATE&amp;creator=factset&amp;DYN_ARGS=TRUE&amp;DOC_NAME=FAT:FQL_AUDITING_CLIENT_TEMPLATE.FAT&amp;display_string=Audit&amp;VAR:KEY=QLUTQLCLGJ&amp;VAR:QUERY=RkZfTkVUX0lOQyhDQUwsMjAwNyk=&amp;WINDOW=FIRST_POPUP&amp;HEIGHT=450&amp;WIDTH=450&amp;START_MAXIMIZED=","FALSE&amp;VAR:CALENDAR=FIVEDAY&amp;VAR:SYMBOL=454047&amp;VAR:INDEX=0"}</definedName>
    <definedName name="_2221__FDSAUDITLINK__" hidden="1">{"fdsup://directions/FAT Viewer?action=UPDATE&amp;creator=factset&amp;DYN_ARGS=TRUE&amp;DOC_NAME=FAT:FQL_AUDITING_CLIENT_TEMPLATE.FAT&amp;display_string=Audit&amp;VAR:KEY=EZGTCLSBAD&amp;VAR:QUERY=RkZfRUJJVF9JQihDQUwsMjAwNyk=&amp;WINDOW=FIRST_POPUP&amp;HEIGHT=450&amp;WIDTH=450&amp;START_MAXIMIZED=","FALSE&amp;VAR:CALENDAR=FIVEDAY&amp;VAR:SYMBOL=454047&amp;VAR:INDEX=0"}</definedName>
    <definedName name="_2222__FDSAUDITLINK__" hidden="1">{"fdsup://directions/FAT Viewer?action=UPDATE&amp;creator=factset&amp;DYN_ARGS=TRUE&amp;DOC_NAME=FAT:FQL_AUDITING_CLIENT_TEMPLATE.FAT&amp;display_string=Audit&amp;VAR:KEY=YJKTCVWVCX&amp;VAR:QUERY=RkZfRUJJVF9JQihDQUwsMjAwNykrRkZfQU1PUlRfQ0YoQ0FMLDIwMDcp&amp;WINDOW=FIRST_POPUP&amp;HEIGHT=45","0&amp;WIDTH=450&amp;START_MAXIMIZED=FALSE&amp;VAR:CALENDAR=FIVEDAY&amp;VAR:SYMBOL=454047&amp;VAR:INDEX=0"}</definedName>
    <definedName name="_2223__FDSAUDITLINK__" hidden="1">{"fdsup://directions/FAT Viewer?action=UPDATE&amp;creator=factset&amp;DYN_ARGS=TRUE&amp;DOC_NAME=FAT:FQL_AUDITING_CLIENT_TEMPLATE.FAT&amp;display_string=Audit&amp;VAR:KEY=QFSBUPINSV&amp;VAR:QUERY=RkZfQ0FQRVgoQU5OLDIwMDcp&amp;WINDOW=FIRST_POPUP&amp;HEIGHT=450&amp;WIDTH=450&amp;START_MAXIMIZED=FALS","E&amp;VAR:CALENDAR=FIVEDAY&amp;VAR:SYMBOL=622010&amp;VAR:INDEX=0"}</definedName>
    <definedName name="_2224__FDSAUDITLINK__" hidden="1">{"fdsup://directions/FAT Viewer?action=UPDATE&amp;creator=factset&amp;DYN_ARGS=TRUE&amp;DOC_NAME=FAT:FQL_AUDITING_CLIENT_TEMPLATE.FAT&amp;display_string=Audit&amp;VAR:KEY=WFYHQNYPOR&amp;VAR:QUERY=KEZGX05FVF9JTkMoQU5OLDIwMTMpQEVDQV9NRURfTkVUKDIwMTMsNDA0MDMsLCwnV0lOPTYwLFBFVj1ZJykp&amp;","WINDOW=FIRST_POPUP&amp;HEIGHT=450&amp;WIDTH=450&amp;START_MAXIMIZED=FALSE&amp;VAR:CALENDAR=FIVEDAY&amp;VAR:SYMBOL=622010&amp;VAR:INDEX=0"}</definedName>
    <definedName name="_2225__FDSAUDITLINK__" hidden="1">{"fdsup://Directions/FactSet Auditing Viewer?action=AUDIT_VALUE&amp;DB=129&amp;ID1=622010&amp;VALUEID=04831&amp;SDATE=2007&amp;PERIODTYPE=ANN_STD&amp;window=popup_no_bar&amp;width=385&amp;height=120&amp;START_MAXIMIZED=FALSE&amp;creator=factset&amp;display_string=Audit"}</definedName>
    <definedName name="_2226__FDSAUDITLINK__" hidden="1">{"fdsup://directions/FAT Viewer?action=UPDATE&amp;creator=factset&amp;DYN_ARGS=TRUE&amp;DOC_NAME=FAT:FQL_AUDITING_CLIENT_TEMPLATE.FAT&amp;display_string=Audit&amp;VAR:KEY=MRELINIDUN&amp;VAR:QUERY=RkZfRUJJVERBX0lCKENBTCwyMDA3KQ==&amp;WINDOW=FIRST_POPUP&amp;HEIGHT=450&amp;WIDTH=450&amp;START_MAXIMI","ZED=FALSE&amp;VAR:CALENDAR=FIVEDAY&amp;VAR:SYMBOL=454047&amp;VAR:INDEX=0"}</definedName>
    <definedName name="_2258__FDSAUDITLINK__" hidden="1">{"fdsup://directions/FAT Viewer?action=UPDATE&amp;creator=factset&amp;DYN_ARGS=TRUE&amp;DOC_NAME=FAT:FQL_AUDITING_CLIENT_TEMPLATE.FAT&amp;display_string=Audit&amp;VAR:KEY=MZQFCFQFYL&amp;VAR:QUERY=KEZGX0VCSVRfSUIoQU5OLDIwMTIpQEVDQV9NRURfRUJJVCgyMDEyLDQwNDAzLCwsJ1dJTj02MCxQRVY9WScpK","Q==&amp;WINDOW=FIRST_POPUP&amp;HEIGHT=450&amp;WIDTH=450&amp;START_MAXIMIZED=FALSE&amp;VAR:CALENDAR=FIVEDAY&amp;VAR:SYMBOL=B28QWN&amp;VAR:INDEX=0"}</definedName>
    <definedName name="_2269__FDSAUDITLINK__" hidden="1">{"fdsup://directions/FAT Viewer?action=UPDATE&amp;creator=factset&amp;DYN_ARGS=TRUE&amp;DOC_NAME=FAT:FQL_AUDITING_CLIENT_TEMPLATE.FAT&amp;display_string=Audit&amp;VAR:KEY=ANIZANCLSZ&amp;VAR:QUERY=KEZGX0VCSVREQV9JQihBTk4sMjAxMylARUNBX01FRF9FQklUREEoMjAxMyw0MDQwMywsLCdXSU49NjAsUEVWP","VknKSk=&amp;WINDOW=FIRST_POPUP&amp;HEIGHT=450&amp;WIDTH=450&amp;START_MAXIMIZED=FALSE&amp;VAR:CALENDAR=FIVEDAY&amp;VAR:SYMBOL=548552&amp;VAR:INDEX=0"}</definedName>
    <definedName name="_2270__FDSAUDITLINK__" hidden="1">{"fdsup://directions/FAT Viewer?action=UPDATE&amp;creator=factset&amp;DYN_ARGS=TRUE&amp;DOC_NAME=FAT:FQL_AUDITING_CLIENT_TEMPLATE.FAT&amp;display_string=Audit&amp;VAR:KEY=ANIZANCLSZ&amp;VAR:QUERY=KEZGX0VCSVREQV9JQihBTk4sMjAxMylARUNBX01FRF9FQklUREEoMjAxMyw0MDQwMywsLCdXSU49NjAsUEVWP","VknKSk=&amp;WINDOW=FIRST_POPUP&amp;HEIGHT=450&amp;WIDTH=450&amp;START_MAXIMIZED=FALSE&amp;VAR:CALENDAR=FIVEDAY&amp;VAR:SYMBOL=548552&amp;VAR:INDEX=0"}</definedName>
    <definedName name="_2271__FDSAUDITLINK__" hidden="1">{"fdsup://directions/FAT Viewer?action=UPDATE&amp;creator=factset&amp;DYN_ARGS=TRUE&amp;DOC_NAME=FAT:FQL_AUDITING_CLIENT_TEMPLATE.FAT&amp;display_string=Audit&amp;VAR:KEY=STQZITCVER&amp;VAR:QUERY=RkZfRUJJVF9JQihBTk4sMjAwNykrRkZfQU1PUlRfQ0YoQU5OLDIwMDcp&amp;WINDOW=FIRST_POPUP&amp;HEIGHT=45","0&amp;WIDTH=450&amp;START_MAXIMIZED=FALSE&amp;VAR:CALENDAR=FIVEDAY&amp;VAR:SYMBOL=548552&amp;VAR:INDEX=0"}</definedName>
    <definedName name="_2272__FDSAUDITLINK__" hidden="1">{"fdsup://directions/FAT Viewer?action=UPDATE&amp;creator=factset&amp;DYN_ARGS=TRUE&amp;DOC_NAME=FAT:FQL_AUDITING_CLIENT_TEMPLATE.FAT&amp;display_string=Audit&amp;VAR:KEY=OHEHGBWJUB&amp;VAR:QUERY=RkZfRUJJVF9JQihBTk4sMjAwOCkrRkZfQU1PUlRfQ0YoQU5OLDIwMDgp&amp;WINDOW=FIRST_POPUP&amp;HEIGHT=45","0&amp;WIDTH=450&amp;START_MAXIMIZED=FALSE&amp;VAR:CALENDAR=FIVEDAY&amp;VAR:SYMBOL=548552&amp;VAR:INDEX=0"}</definedName>
    <definedName name="_2273__FDSAUDITLINK__" hidden="1">{"fdsup://directions/FAT Viewer?action=UPDATE&amp;creator=factset&amp;DYN_ARGS=TRUE&amp;DOC_NAME=FAT:FQL_AUDITING_CLIENT_TEMPLATE.FAT&amp;display_string=Audit&amp;VAR:KEY=QTKPCTAVET&amp;VAR:QUERY=RkZfRUJJVF9JQihBTk4sMjAwOSkrRkZfQU1PUlRfQ0YoQU5OLDIwMDkp&amp;WINDOW=FIRST_POPUP&amp;HEIGHT=45","0&amp;WIDTH=450&amp;START_MAXIMIZED=FALSE&amp;VAR:CALENDAR=FIVEDAY&amp;VAR:SYMBOL=548552&amp;VAR:INDEX=0"}</definedName>
    <definedName name="_2274__FDSAUDITLINK__" hidden="1">{"fdsup://directions/FAT Viewer?action=UPDATE&amp;creator=factset&amp;DYN_ARGS=TRUE&amp;DOC_NAME=FAT:FQL_AUDITING_CLIENT_TEMPLATE.FAT&amp;display_string=Audit&amp;VAR:KEY=WTMPETUZQH&amp;VAR:QUERY=KChGRl9FQklUX0lCKEFOTiwyMDEwKStGRl9BTU9SVF9DRihBTk4sMjAxMCkpQChFQ0FfTUVEX0VCSVQoMjAxM","Cw0MDQwMywsLCdXSU49NjAsUEVWPVknKStaQVYoRUNBX01FRF9HVygyMDEwLDQwNDAzLCwsJ1dJTj02MCxQRVY9WScpKSkp&amp;WINDOW=FIRST_POPUP&amp;HEIGHT=450&amp;WIDTH=450&amp;START_MAXIMIZED=FALSE&amp;VAR:CALENDAR=FIVEDAY&amp;VAR:SYMBOL=548552&amp;VAR:INDEX=0"}</definedName>
    <definedName name="_2275__FDSAUDITLINK__" hidden="1">{"fdsup://directions/FAT Viewer?action=UPDATE&amp;creator=factset&amp;DYN_ARGS=TRUE&amp;DOC_NAME=FAT:FQL_AUDITING_CLIENT_TEMPLATE.FAT&amp;display_string=Audit&amp;VAR:KEY=GBOBCDGDGZ&amp;VAR:QUERY=KChGRl9FQklUX0lCKEFOTiwyMDExKStGRl9BTU9SVF9DRihBTk4sMjAxMSkpQChFQ0FfTUVEX0VCSVQoMjAxM","Sw0MDQwMywsLCdXSU49NjAsUEVWPVknKStaQVYoRUNBX01FRF9HVygyMDExLDQwNDAzLCwsJ1dJTj02MCxQRVY9WScpKSkp&amp;WINDOW=FIRST_POPUP&amp;HEIGHT=450&amp;WIDTH=450&amp;START_MAXIMIZED=FALSE&amp;VAR:CALENDAR=FIVEDAY&amp;VAR:SYMBOL=548552&amp;VAR:INDEX=0"}</definedName>
    <definedName name="_2276__FDSAUDITLINK__" hidden="1">{"fdsup://directions/FAT Viewer?action=UPDATE&amp;creator=factset&amp;DYN_ARGS=TRUE&amp;DOC_NAME=FAT:FQL_AUDITING_CLIENT_TEMPLATE.FAT&amp;display_string=Audit&amp;VAR:KEY=OXSJYBWPOV&amp;VAR:QUERY=KChGRl9FQklUX0lCKEFOTiwyMDEyKStGRl9BTU9SVF9DRihBTk4sMjAxMikpQChFQ0FfTUVEX0VCSVQoMjAxM","iw0MDQwMywsLCdXSU49NjAsUEVWPVknKStaQVYoRUNBX01FRF9HVygyMDEyLDQwNDAzLCwsJ1dJTj02MCxQRVY9WScpKSkp&amp;WINDOW=FIRST_POPUP&amp;HEIGHT=450&amp;WIDTH=450&amp;START_MAXIMIZED=FALSE&amp;VAR:CALENDAR=FIVEDAY&amp;VAR:SYMBOL=548552&amp;VAR:INDEX=0"}</definedName>
    <definedName name="_2277__FDSAUDITLINK__" hidden="1">{"fdsup://directions/FAT Viewer?action=UPDATE&amp;creator=factset&amp;DYN_ARGS=TRUE&amp;DOC_NAME=FAT:FQL_AUDITING_CLIENT_TEMPLATE.FAT&amp;display_string=Audit&amp;VAR:KEY=EXSDIJYXKN&amp;VAR:QUERY=KChGRl9FQklUX0lCKEFOTiwyMDEzKStGRl9BTU9SVF9DRihBTk4sMjAxMykpQChFQ0FfTUVEX0VCSVQoMjAxM","yw0MDQwMywsLCdXSU49NjAsUEVWPVknKStaQVYoRUNBX01FRF9HVygyMDEzLDQwNDAzLCwsJ1dJTj02MCxQRVY9WScpKSkp&amp;WINDOW=FIRST_POPUP&amp;HEIGHT=450&amp;WIDTH=450&amp;START_MAXIMIZED=FALSE&amp;VAR:CALENDAR=FIVEDAY&amp;VAR:SYMBOL=548552&amp;VAR:INDEX=0"}</definedName>
    <definedName name="_2278__FDSAUDITLINK__" hidden="1">{"fdsup://directions/FAT Viewer?action=UPDATE&amp;creator=factset&amp;DYN_ARGS=TRUE&amp;DOC_NAME=FAT:FQL_AUDITING_CLIENT_TEMPLATE.FAT&amp;display_string=Audit&amp;VAR:KEY=GRYHQBCRUV&amp;VAR:QUERY=RkZfRUJJVF9JQihBTk4sMjAwNyk=&amp;WINDOW=FIRST_POPUP&amp;HEIGHT=450&amp;WIDTH=450&amp;START_MAXIMIZED=","FALSE&amp;VAR:CALENDAR=FIVEDAY&amp;VAR:SYMBOL=548552&amp;VAR:INDEX=0"}</definedName>
    <definedName name="_2279__FDSAUDITLINK__" hidden="1">{"fdsup://directions/FAT Viewer?action=UPDATE&amp;creator=factset&amp;DYN_ARGS=TRUE&amp;DOC_NAME=FAT:FQL_AUDITING_CLIENT_TEMPLATE.FAT&amp;display_string=Audit&amp;VAR:KEY=SRWNGXGBMP&amp;VAR:QUERY=RkZfRUJJVF9JQihBTk4sMjAwOCk=&amp;WINDOW=FIRST_POPUP&amp;HEIGHT=450&amp;WIDTH=450&amp;START_MAXIMIZED=","FALSE&amp;VAR:CALENDAR=FIVEDAY&amp;VAR:SYMBOL=548552&amp;VAR:INDEX=0"}</definedName>
    <definedName name="_2280__FDSAUDITLINK__" hidden="1">{"fdsup://directions/FAT Viewer?action=UPDATE&amp;creator=factset&amp;DYN_ARGS=TRUE&amp;DOC_NAME=FAT:FQL_AUDITING_CLIENT_TEMPLATE.FAT&amp;display_string=Audit&amp;VAR:KEY=GXKJUHGZSJ&amp;VAR:QUERY=KChGRl9FQklUX0lCKEFOTiwyMDEyKStGRl9BTU9SVF9DRihBTk4sMjAxMikpQChFQ0FfTUVEX0VCSVQoMjAxM","iw0MDQwMywsLCdXSU49NjAsUEVWPVknKStaQVYoRUNBX01FRF9HVygyMDEyLDQwNDAzLCwsJ1dJTj02MCxQRVY9WScpKSkp&amp;WINDOW=FIRST_POPUP&amp;HEIGHT=450&amp;WIDTH=450&amp;START_MAXIMIZED=FALSE&amp;VAR:CALENDAR=FIVEDAY&amp;VAR:SYMBOL=548552&amp;VAR:INDEX=0"}</definedName>
    <definedName name="_2281__FDSAUDITLINK__" hidden="1">{"fdsup://directions/FAT Viewer?action=UPDATE&amp;creator=factset&amp;DYN_ARGS=TRUE&amp;DOC_NAME=FAT:FQL_AUDITING_CLIENT_TEMPLATE.FAT&amp;display_string=Audit&amp;VAR:KEY=SFOJKHYXSD&amp;VAR:QUERY=KChGRl9FQklUX0lCKEFOTiwyMDEzKStGRl9BTU9SVF9DRihBTk4sMjAxMykpQChFQ0FfTUVEX0VCSVQoMjAxM","yw0MDQwMywsLCdXSU49NjAsUEVWPVknKStaQVYoRUNBX01FRF9HVygyMDEzLDQwNDAzLCwsJ1dJTj02MCxQRVY9WScpKSkp&amp;WINDOW=FIRST_POPUP&amp;HEIGHT=450&amp;WIDTH=450&amp;START_MAXIMIZED=FALSE&amp;VAR:CALENDAR=FIVEDAY&amp;VAR:SYMBOL=548552&amp;VAR:INDEX=0"}</definedName>
    <definedName name="_2282__FDSAUDITLINK__" hidden="1">{"fdsup://directions/FAT Viewer?action=UPDATE&amp;creator=factset&amp;DYN_ARGS=TRUE&amp;DOC_NAME=FAT:FQL_AUDITING_CLIENT_TEMPLATE.FAT&amp;display_string=Audit&amp;VAR:KEY=QDCHINWJIR&amp;VAR:QUERY=KEZGX0VCSVRfSUIoQU5OLDIwMTEpQEVDQV9NRURfRUJJVCgyMDExLDQwNDAzLCwsJ1dJTj02MCxQRVY9WScpK","Q==&amp;WINDOW=FIRST_POPUP&amp;HEIGHT=450&amp;WIDTH=450&amp;START_MAXIMIZED=FALSE&amp;VAR:CALENDAR=FIVEDAY&amp;VAR:SYMBOL=548552&amp;VAR:INDEX=0"}</definedName>
    <definedName name="_2283__FDSAUDITLINK__" hidden="1">{"fdsup://directions/FAT Viewer?action=UPDATE&amp;creator=factset&amp;DYN_ARGS=TRUE&amp;DOC_NAME=FAT:FQL_AUDITING_CLIENT_TEMPLATE.FAT&amp;display_string=Audit&amp;VAR:KEY=ETWLQJGPIH&amp;VAR:QUERY=KEZGX0VCSVRfSUIoQU5OLDIwMTIpQEVDQV9NRURfRUJJVCgyMDEyLDQwNDAzLCwsJ1dJTj02MCxQRVY9WScpK","Q==&amp;WINDOW=FIRST_POPUP&amp;HEIGHT=450&amp;WIDTH=450&amp;START_MAXIMIZED=FALSE&amp;VAR:CALENDAR=FIVEDAY&amp;VAR:SYMBOL=548552&amp;VAR:INDEX=0"}</definedName>
    <definedName name="_2284__FDSAUDITLINK__" hidden="1">{"fdsup://directions/FAT Viewer?action=UPDATE&amp;creator=factset&amp;DYN_ARGS=TRUE&amp;DOC_NAME=FAT:FQL_AUDITING_CLIENT_TEMPLATE.FAT&amp;display_string=Audit&amp;VAR:KEY=ANYNKLOZAZ&amp;VAR:QUERY=KEZGX0VCSVRfSUIoQU5OLDIwMTMpQEVDQV9NRURfRUJJVCgyMDEzLDQwNDAzLCwsJ1dJTj02MCxQRVY9WScpK","Q==&amp;WINDOW=FIRST_POPUP&amp;HEIGHT=450&amp;WIDTH=450&amp;START_MAXIMIZED=FALSE&amp;VAR:CALENDAR=FIVEDAY&amp;VAR:SYMBOL=548552&amp;VAR:INDEX=0"}</definedName>
    <definedName name="_2285__FDSAUDITLINK__" hidden="1">{"fdsup://Directions/FactSet Auditing Viewer?action=AUDIT_VALUE&amp;DB=129&amp;ID1=548552&amp;VALUEID=01250&amp;SDATE=2008&amp;PERIODTYPE=ANN_STD&amp;window=popup_no_bar&amp;width=385&amp;height=120&amp;START_MAXIMIZED=FALSE&amp;creator=factset&amp;display_string=Audit"}</definedName>
    <definedName name="_2286__FDSAUDITLINK__" hidden="1">{"fdsup://Directions/FactSet Auditing Viewer?action=AUDIT_VALUE&amp;DB=129&amp;ID1=548552&amp;VALUEID=01250&amp;SDATE=2009&amp;PERIODTYPE=ANN_STD&amp;window=popup_no_bar&amp;width=385&amp;height=120&amp;START_MAXIMIZED=FALSE&amp;creator=factset&amp;display_string=Audit"}</definedName>
    <definedName name="_2287__FDSAUDITLINK__" hidden="1">{"fdsup://directions/FAT Viewer?action=UPDATE&amp;creator=factset&amp;DYN_ARGS=TRUE&amp;DOC_NAME=FAT:FQL_AUDITING_CLIENT_TEMPLATE.FAT&amp;display_string=Audit&amp;VAR:KEY=EFSVWLKBMB&amp;VAR:QUERY=RkZfRUJJVF9JQihBTk4sMjAwNyk=&amp;WINDOW=FIRST_POPUP&amp;HEIGHT=450&amp;WIDTH=450&amp;START_MAXIMIZED=","FALSE&amp;VAR:CALENDAR=FIVEDAY&amp;VAR:SYMBOL=548552&amp;VAR:INDEX=0"}</definedName>
    <definedName name="_2288__FDSAUDITLINK__" hidden="1">{"fdsup://directions/FAT Viewer?action=UPDATE&amp;creator=factset&amp;DYN_ARGS=TRUE&amp;DOC_NAME=FAT:FQL_AUDITING_CLIENT_TEMPLATE.FAT&amp;display_string=Audit&amp;VAR:KEY=WJCPUXABMJ&amp;VAR:QUERY=RkZfRUJJVF9JQihBTk4sMjAwOCk=&amp;WINDOW=FIRST_POPUP&amp;HEIGHT=450&amp;WIDTH=450&amp;START_MAXIMIZED=","FALSE&amp;VAR:CALENDAR=FIVEDAY&amp;VAR:SYMBOL=548552&amp;VAR:INDEX=0"}</definedName>
    <definedName name="_2289__FDSAUDITLINK__" hidden="1">{"fdsup://directions/FAT Viewer?action=UPDATE&amp;creator=factset&amp;DYN_ARGS=TRUE&amp;DOC_NAME=FAT:FQL_AUDITING_CLIENT_TEMPLATE.FAT&amp;display_string=Audit&amp;VAR:KEY=ETWLQJGPIH&amp;VAR:QUERY=KEZGX0VCSVRfSUIoQU5OLDIwMTIpQEVDQV9NRURfRUJJVCgyMDEyLDQwNDAzLCwsJ1dJTj02MCxQRVY9WScpK","Q==&amp;WINDOW=FIRST_POPUP&amp;HEIGHT=450&amp;WIDTH=450&amp;START_MAXIMIZED=FALSE&amp;VAR:CALENDAR=FIVEDAY&amp;VAR:SYMBOL=548552&amp;VAR:INDEX=0"}</definedName>
    <definedName name="_2290__FDSAUDITLINK__" hidden="1">{"fdsup://directions/FAT Viewer?action=UPDATE&amp;creator=factset&amp;DYN_ARGS=TRUE&amp;DOC_NAME=FAT:FQL_AUDITING_CLIENT_TEMPLATE.FAT&amp;display_string=Audit&amp;VAR:KEY=ANYNKLOZAZ&amp;VAR:QUERY=KEZGX0VCSVRfSUIoQU5OLDIwMTMpQEVDQV9NRURfRUJJVCgyMDEzLDQwNDAzLCwsJ1dJTj02MCxQRVY9WScpK","Q==&amp;WINDOW=FIRST_POPUP&amp;HEIGHT=450&amp;WIDTH=450&amp;START_MAXIMIZED=FALSE&amp;VAR:CALENDAR=FIVEDAY&amp;VAR:SYMBOL=548552&amp;VAR:INDEX=0"}</definedName>
    <definedName name="_2291__FDSAUDITLINK__" hidden="1">{"fdsup://directions/FAT Viewer?action=UPDATE&amp;creator=factset&amp;DYN_ARGS=TRUE&amp;DOC_NAME=FAT:FQL_AUDITING_CLIENT_TEMPLATE.FAT&amp;display_string=Audit&amp;VAR:KEY=GTOBUJWXIV&amp;VAR:QUERY=RkZfTkVUX0lOQyhBTk4sMjAwNyk=&amp;WINDOW=FIRST_POPUP&amp;HEIGHT=450&amp;WIDTH=450&amp;START_MAXIMIZED=","FALSE&amp;VAR:CALENDAR=FIVEDAY&amp;VAR:SYMBOL=548552&amp;VAR:INDEX=0"}</definedName>
    <definedName name="_2292__FDSAUDITLINK__" hidden="1">{"fdsup://directions/FAT Viewer?action=UPDATE&amp;creator=factset&amp;DYN_ARGS=TRUE&amp;DOC_NAME=FAT:FQL_AUDITING_CLIENT_TEMPLATE.FAT&amp;display_string=Audit&amp;VAR:KEY=MTEFKXWRSV&amp;VAR:QUERY=RkZfTkVUX0lOQyhBTk4sMjAwOCk=&amp;WINDOW=FIRST_POPUP&amp;HEIGHT=450&amp;WIDTH=450&amp;START_MAXIMIZED=","FALSE&amp;VAR:CALENDAR=FIVEDAY&amp;VAR:SYMBOL=548552&amp;VAR:INDEX=0"}</definedName>
    <definedName name="_2293__FDSAUDITLINK__" hidden="1">{"fdsup://directions/FAT Viewer?action=UPDATE&amp;creator=factset&amp;DYN_ARGS=TRUE&amp;DOC_NAME=FAT:FQL_AUDITING_CLIENT_TEMPLATE.FAT&amp;display_string=Audit&amp;VAR:KEY=EFSLMZGVEP&amp;VAR:QUERY=KEZGX0VCSVRfSUIoQU5OLDIwMDkpQEVDQV9NRURfRUJJVCgyMDA5LDQwNDAzLCwsJ1dJTj02MCxQRVY9WScpK","Q==&amp;WINDOW=FIRST_POPUP&amp;HEIGHT=450&amp;WIDTH=450&amp;START_MAXIMIZED=FALSE&amp;VAR:CALENDAR=FIVEDAY&amp;VAR:SYMBOL=548552&amp;VAR:INDEX=0"}</definedName>
    <definedName name="_2294__FDSAUDITLINK__" hidden="1">{"fdsup://directions/FAT Viewer?action=UPDATE&amp;creator=factset&amp;DYN_ARGS=TRUE&amp;DOC_NAME=FAT:FQL_AUDITING_CLIENT_TEMPLATE.FAT&amp;display_string=Audit&amp;VAR:KEY=AFQJCPIXYF&amp;VAR:QUERY=KEZGX0VCSVRfSUIoQU5OLDIwMTApQEVDQV9NRURfRUJJVCgyMDEwLDQwNDAzLCwsJ1dJTj02MCxQRVY9WScpK","Q==&amp;WINDOW=FIRST_POPUP&amp;HEIGHT=450&amp;WIDTH=450&amp;START_MAXIMIZED=FALSE&amp;VAR:CALENDAR=FIVEDAY&amp;VAR:SYMBOL=548552&amp;VAR:INDEX=0"}</definedName>
    <definedName name="_2295__FDSAUDITLINK__" hidden="1">{"fdsup://directions/FAT Viewer?action=UPDATE&amp;creator=factset&amp;DYN_ARGS=TRUE&amp;DOC_NAME=FAT:FQL_AUDITING_CLIENT_TEMPLATE.FAT&amp;display_string=Audit&amp;VAR:KEY=IPGFENWVYD&amp;VAR:QUERY=KEZGX05FVF9JTkMoQU5OLDIwMTEpQEVDQV9NRURfTkVUKDIwMTEsNDA0MDMsLCwnV0lOPTYwLFBFVj1ZJykp&amp;","WINDOW=FIRST_POPUP&amp;HEIGHT=450&amp;WIDTH=450&amp;START_MAXIMIZED=FALSE&amp;VAR:CALENDAR=FIVEDAY&amp;VAR:SYMBOL=548552&amp;VAR:INDEX=0"}</definedName>
    <definedName name="_2296__FDSAUDITLINK__" hidden="1">{"fdsup://directions/FAT Viewer?action=UPDATE&amp;creator=factset&amp;DYN_ARGS=TRUE&amp;DOC_NAME=FAT:FQL_AUDITING_CLIENT_TEMPLATE.FAT&amp;display_string=Audit&amp;VAR:KEY=AJADMBMJIZ&amp;VAR:QUERY=KEZGX05FVF9JTkMoQU5OLDIwMTIpQEVDQV9NRURfTkVUKDIwMTIsNDA0MDMsLCwnV0lOPTYwLFBFVj1ZJykp&amp;","WINDOW=FIRST_POPUP&amp;HEIGHT=450&amp;WIDTH=450&amp;START_MAXIMIZED=FALSE&amp;VAR:CALENDAR=FIVEDAY&amp;VAR:SYMBOL=548552&amp;VAR:INDEX=0"}</definedName>
    <definedName name="_2297__FDSAUDITLINK__" hidden="1">{"fdsup://directions/FAT Viewer?action=UPDATE&amp;creator=factset&amp;DYN_ARGS=TRUE&amp;DOC_NAME=FAT:FQL_AUDITING_CLIENT_TEMPLATE.FAT&amp;display_string=Audit&amp;VAR:KEY=QBCVWPSVSL&amp;VAR:QUERY=KEZGX05FVF9JTkMoQU5OLDIwMTMpQEVDQV9NRURfTkVUKDIwMTMsNDA0MDMsLCwnV0lOPTYwLFBFVj1ZJykp&amp;","WINDOW=FIRST_POPUP&amp;HEIGHT=450&amp;WIDTH=450&amp;START_MAXIMIZED=FALSE&amp;VAR:CALENDAR=FIVEDAY&amp;VAR:SYMBOL=548552&amp;VAR:INDEX=0"}</definedName>
    <definedName name="_2298__FDSAUDITLINK__" hidden="1">{"fdsup://directions/FAT Viewer?action=UPDATE&amp;creator=factset&amp;DYN_ARGS=TRUE&amp;DOC_NAME=FAT:FQL_AUDITING_CLIENT_TEMPLATE.FAT&amp;display_string=Audit&amp;VAR:KEY=SJQVCVWPWT&amp;VAR:QUERY=RkZfQ0FQRVgoQU5OLDIwMDcp&amp;WINDOW=FIRST_POPUP&amp;HEIGHT=450&amp;WIDTH=450&amp;START_MAXIMIZED=FALS","E&amp;VAR:CALENDAR=FIVEDAY&amp;VAR:SYMBOL=548552&amp;VAR:INDEX=0"}</definedName>
    <definedName name="_2299__FDSAUDITLINK__" hidden="1">{"fdsup://directions/FAT Viewer?action=UPDATE&amp;creator=factset&amp;DYN_ARGS=TRUE&amp;DOC_NAME=FAT:FQL_AUDITING_CLIENT_TEMPLATE.FAT&amp;display_string=Audit&amp;VAR:KEY=AHMRSFEBOZ&amp;VAR:QUERY=RkZfQ0FQRVgoQU5OLDIwMDgp&amp;WINDOW=FIRST_POPUP&amp;HEIGHT=450&amp;WIDTH=450&amp;START_MAXIMIZED=FALS","E&amp;VAR:CALENDAR=FIVEDAY&amp;VAR:SYMBOL=548552&amp;VAR:INDEX=0"}</definedName>
    <definedName name="_23__FDSAUDITLINK__" hidden="1">{"fdsup://directions/FAT Viewer?action=UPDATE&amp;creator=factset&amp;DYN_ARGS=TRUE&amp;DOC_NAME=FAT:FQL_AUDITING_CLIENT_TEMPLATE.FAT&amp;display_string=Audit&amp;VAR:KEY=NSRIPGVYBA&amp;VAR:QUERY=RkZfRU5UUlBSX1ZBTF9EQUlMWSgzOTMzOSw0MDQzNixELFJGLEVDX0NVUlIoKSwnRElMJykvL0VDX01FQU5fR","UJJVF9OVE1BKDM5MzM5LDQwNDM2LEQp&amp;WINDOW=FIRST_POPUP&amp;HEIGHT=450&amp;WIDTH=450&amp;START_MAXIMIZED=FALSE&amp;VAR:CALENDAR=FIVEDAY&amp;VAR:SYMBOL=505160&amp;VAR:INDEX=0"}</definedName>
    <definedName name="_2300__FDSAUDITLINK__" hidden="1">{"fdsup://directions/FAT Viewer?action=UPDATE&amp;creator=factset&amp;DYN_ARGS=TRUE&amp;DOC_NAME=FAT:FQL_AUDITING_CLIENT_TEMPLATE.FAT&amp;display_string=Audit&amp;VAR:KEY=KTMLUZANQB&amp;VAR:QUERY=KEZGX0VCSVRfSUIoQU5OLDIwMTEpQEVDQV9NRURfRUJJVCgyMDExLDQwNDAzLCwsJ1dJTj02MCxQRVY9WScpK","Q==&amp;WINDOW=FIRST_POPUP&amp;HEIGHT=450&amp;WIDTH=450&amp;START_MAXIMIZED=FALSE&amp;VAR:CALENDAR=FIVEDAY&amp;VAR:SYMBOL=548552&amp;VAR:INDEX=0"}</definedName>
    <definedName name="_2301__FDSAUDITLINK__" hidden="1">{"fdsup://directions/FAT Viewer?action=UPDATE&amp;creator=factset&amp;DYN_ARGS=TRUE&amp;DOC_NAME=FAT:FQL_AUDITING_CLIENT_TEMPLATE.FAT&amp;display_string=Audit&amp;VAR:KEY=YVCTOVEJML&amp;VAR:QUERY=KEZGX0VCSVRfSUIoQU5OLDIwMTIpQEVDQV9NRURfRUJJVCgyMDEyLDQwNDAzLCwsJ1dJTj02MCxQRVY9WScpK","Q==&amp;WINDOW=FIRST_POPUP&amp;HEIGHT=450&amp;WIDTH=450&amp;START_MAXIMIZED=FALSE&amp;VAR:CALENDAR=FIVEDAY&amp;VAR:SYMBOL=548552&amp;VAR:INDEX=0"}</definedName>
    <definedName name="_2302__FDSAUDITLINK__" hidden="1">{"fdsup://directions/FAT Viewer?action=UPDATE&amp;creator=factset&amp;DYN_ARGS=TRUE&amp;DOC_NAME=FAT:FQL_AUDITING_CLIENT_TEMPLATE.FAT&amp;display_string=Audit&amp;VAR:KEY=SBORSVOVIB&amp;VAR:QUERY=KEZGX0NBUEVYKEFOTiwyMDExKUBFQ0FfTUVEX0NBUEVYKDIwMTEsNDA0MDMsLCwnV0lOPTYwLFBFVj1ZJykp&amp;","WINDOW=FIRST_POPUP&amp;HEIGHT=450&amp;WIDTH=450&amp;START_MAXIMIZED=FALSE&amp;VAR:CALENDAR=FIVEDAY&amp;VAR:SYMBOL=548552&amp;VAR:INDEX=0"}</definedName>
    <definedName name="_2303__FDSAUDITLINK__" hidden="1">{"fdsup://directions/FAT Viewer?action=UPDATE&amp;creator=factset&amp;DYN_ARGS=TRUE&amp;DOC_NAME=FAT:FQL_AUDITING_CLIENT_TEMPLATE.FAT&amp;display_string=Audit&amp;VAR:KEY=STKLAXCTQZ&amp;VAR:QUERY=KEZGX0NBUEVYKEFOTiwyMDEyKUBFQ0FfTUVEX0NBUEVYKDIwMTIsNDA0MDMsLCwnV0lOPTYwLFBFVj1ZJykp&amp;","WINDOW=FIRST_POPUP&amp;HEIGHT=450&amp;WIDTH=450&amp;START_MAXIMIZED=FALSE&amp;VAR:CALENDAR=FIVEDAY&amp;VAR:SYMBOL=548552&amp;VAR:INDEX=0"}</definedName>
    <definedName name="_2304__FDSAUDITLINK__" hidden="1">{"fdsup://directions/FAT Viewer?action=UPDATE&amp;creator=factset&amp;DYN_ARGS=TRUE&amp;DOC_NAME=FAT:FQL_AUDITING_CLIENT_TEMPLATE.FAT&amp;display_string=Audit&amp;VAR:KEY=UZATGPSNKZ&amp;VAR:QUERY=KEZGX0NBUEVYKEFOTiwyMDEzKUBFQ0FfTUVEX0NBUEVYKDIwMTMsNDA0MDMsLCwnV0lOPTYwLFBFVj1ZJykp&amp;","WINDOW=FIRST_POPUP&amp;HEIGHT=450&amp;WIDTH=450&amp;START_MAXIMIZED=FALSE&amp;VAR:CALENDAR=FIVEDAY&amp;VAR:SYMBOL=548552&amp;VAR:INDEX=0"}</definedName>
    <definedName name="_2305__FDSAUDITLINK__" hidden="1">{"fdsup://Directions/FactSet Auditing Viewer?action=AUDIT_VALUE&amp;DB=129&amp;ID1=548552&amp;VALUEID=04831&amp;SDATE=2008&amp;PERIODTYPE=ANN_STD&amp;window=popup_no_bar&amp;width=385&amp;height=120&amp;START_MAXIMIZED=FALSE&amp;creator=factset&amp;display_string=Audit"}</definedName>
    <definedName name="_2306__FDSAUDITLINK__" hidden="1">{"fdsup://Directions/FactSet Auditing Viewer?action=AUDIT_VALUE&amp;DB=129&amp;ID1=548552&amp;VALUEID=04831&amp;SDATE=2009&amp;PERIODTYPE=ANN_STD&amp;window=popup_no_bar&amp;width=385&amp;height=120&amp;START_MAXIMIZED=FALSE&amp;creator=factset&amp;display_string=Audit"}</definedName>
    <definedName name="_2362__FDSAUDITLINK__" hidden="1">{"fdsup://directions/FAT Viewer?action=UPDATE&amp;creator=factset&amp;DYN_ARGS=TRUE&amp;DOC_NAME=FAT:FQL_AUDITING_CLIENT_TEMPLATE.FAT&amp;display_string=Audit&amp;VAR:KEY=BCTMHOVMVY&amp;VAR:QUERY=KEZGX0VCSVRfSUIoQU5OLDIwMTEpQEVDQV9NRURfRUJJVCgyMDExLDQwNDAzLCwsJ1dJTj02MCxQRVY9WScpK","Q==&amp;WINDOW=FIRST_POPUP&amp;HEIGHT=450&amp;WIDTH=450&amp;START_MAXIMIZED=FALSE&amp;VAR:CALENDAR=US&amp;VAR:SYMBOL=B1XH2C&amp;VAR:INDEX=0"}</definedName>
    <definedName name="_2363__FDSAUDITLINK__" hidden="1">{"fdsup://directions/FAT Viewer?action=UPDATE&amp;creator=factset&amp;DYN_ARGS=TRUE&amp;DOC_NAME=FAT:FQL_AUDITING_CLIENT_TEMPLATE.FAT&amp;display_string=Audit&amp;VAR:KEY=ZEJEHERSFW&amp;VAR:QUERY=KEZGX0NBUEVYKEFOTiwyMDEyKUBFQ0FfTUVEX0NBUEVYKDIwMTIsNDA0MDMsLCwnV0lOPTYwLFBFVj1ZJykp&amp;","WINDOW=FIRST_POPUP&amp;HEIGHT=450&amp;WIDTH=450&amp;START_MAXIMIZED=FALSE&amp;VAR:CALENDAR=US&amp;VAR:SYMBOL=B1XH2C&amp;VAR:INDEX=0"}</definedName>
    <definedName name="_2364__FDSAUDITLINK__" hidden="1">{"fdsup://directions/FAT Viewer?action=UPDATE&amp;creator=factset&amp;DYN_ARGS=TRUE&amp;DOC_NAME=FAT:FQL_AUDITING_CLIENT_TEMPLATE.FAT&amp;display_string=Audit&amp;VAR:KEY=LKVAPEBUJA&amp;VAR:QUERY=KEZGX0NBUEVYKEFOTiwyMDExKUBFQ0FfTUVEX0NBUEVYKDIwMTEsNDA0MDMsLCwnV0lOPTYwLFBFVj1ZJykp&amp;","WINDOW=FIRST_POPUP&amp;HEIGHT=450&amp;WIDTH=450&amp;START_MAXIMIZED=FALSE&amp;VAR:CALENDAR=US&amp;VAR:SYMBOL=B1XH2C&amp;VAR:INDEX=0"}</definedName>
    <definedName name="_2365__FDSAUDITLINK__" hidden="1">{"fdsup://directions/FAT Viewer?action=UPDATE&amp;creator=factset&amp;DYN_ARGS=TRUE&amp;DOC_NAME=FAT:FQL_AUDITING_CLIENT_TEMPLATE.FAT&amp;display_string=Audit&amp;VAR:KEY=UZKBUFSHCF&amp;VAR:QUERY=RkZfRUJJVERBX0lCKEFOTiwyMDA5LCwsLFVTRCk=&amp;WINDOW=FIRST_POPUP&amp;HEIGHT=450&amp;WIDTH=450&amp;STAR","T_MAXIMIZED=FALSE&amp;VAR:CALENDAR=FIVEDAY&amp;VAR:SYMBOL=B1XH2C&amp;VAR:INDEX=0"}</definedName>
    <definedName name="_2366__FDSAUDITLINK__" hidden="1">{"fdsup://directions/FAT Viewer?action=UPDATE&amp;creator=factset&amp;DYN_ARGS=TRUE&amp;DOC_NAME=FAT:FQL_AUDITING_CLIENT_TEMPLATE.FAT&amp;display_string=Audit&amp;VAR:KEY=NIVANMZULQ&amp;VAR:QUERY=KEZGX0NBUEVYKEFOTiwyMDA5KUBFQ0FfTUVEX0NBUEVYKDIwMDksNDA0MDMsLCwnV0lOPTYwLFBFVj1ZJykp&amp;","WINDOW=FIRST_POPUP&amp;HEIGHT=450&amp;WIDTH=450&amp;START_MAXIMIZED=FALSE&amp;VAR:CALENDAR=US&amp;VAR:SYMBOL=B1XH2C&amp;VAR:INDEX=0"}</definedName>
    <definedName name="_2367__FDSAUDITLINK__" hidden="1">{"fdsup://directions/FAT Viewer?action=UPDATE&amp;creator=factset&amp;DYN_ARGS=TRUE&amp;DOC_NAME=FAT:FQL_AUDITING_CLIENT_TEMPLATE.FAT&amp;display_string=Audit&amp;VAR:KEY=TSREDSDKDS&amp;VAR:QUERY=RkZfQ0FQRVgoQU5OLDIwMDgp&amp;WINDOW=FIRST_POPUP&amp;HEIGHT=450&amp;WIDTH=450&amp;START_MAXIMIZED=FALS","E&amp;VAR:CALENDAR=US&amp;VAR:SYMBOL=B1XH2C&amp;VAR:INDEX=0"}</definedName>
    <definedName name="_2368__FDSAUDITLINK__" hidden="1">{"fdsup://directions/FAT Viewer?action=UPDATE&amp;creator=factset&amp;DYN_ARGS=TRUE&amp;DOC_NAME=FAT:FQL_AUDITING_CLIENT_TEMPLATE.FAT&amp;display_string=Audit&amp;VAR:KEY=DSDWDWZSDU&amp;VAR:QUERY=KEZGX05FVF9JTkMoQU5OLDIwMTMpQEVDQV9NRURfTkVUKDIwMTMsNDA0MDMsLCwnV0lOPTYwLFBFVj1ZJykp&amp;","WINDOW=FIRST_POPUP&amp;HEIGHT=450&amp;WIDTH=450&amp;START_MAXIMIZED=FALSE&amp;VAR:CALENDAR=US&amp;VAR:SYMBOL=B1XH2C&amp;VAR:INDEX=0"}</definedName>
    <definedName name="_2369__FDSAUDITLINK__" hidden="1">{"fdsup://directions/FAT Viewer?action=UPDATE&amp;creator=factset&amp;DYN_ARGS=TRUE&amp;DOC_NAME=FAT:FQL_AUDITING_CLIENT_TEMPLATE.FAT&amp;display_string=Audit&amp;VAR:KEY=JQDYBIVCLG&amp;VAR:QUERY=KEZGX05FVF9JTkMoQU5OLDIwMTIpQEVDQV9NRURfTkVUKDIwMTIsNDA0MDMsLCwnV0lOPTYwLFBFVj1ZJykp&amp;","WINDOW=FIRST_POPUP&amp;HEIGHT=450&amp;WIDTH=450&amp;START_MAXIMIZED=FALSE&amp;VAR:CALENDAR=US&amp;VAR:SYMBOL=B1XH2C&amp;VAR:INDEX=0"}</definedName>
    <definedName name="_2370__FDSAUDITLINK__" hidden="1">{"fdsup://directions/FAT Viewer?action=UPDATE&amp;creator=factset&amp;DYN_ARGS=TRUE&amp;DOC_NAME=FAT:FQL_AUDITING_CLIENT_TEMPLATE.FAT&amp;display_string=Audit&amp;VAR:KEY=LWFYTQRWDG&amp;VAR:QUERY=KEZGX05FVF9JTkMoQU5OLDIwMTEpQEVDQV9NRURfTkVUKDIwMTEsNDA0MDMsLCwnV0lOPTYwLFBFVj1ZJykp&amp;","WINDOW=FIRST_POPUP&amp;HEIGHT=450&amp;WIDTH=450&amp;START_MAXIMIZED=FALSE&amp;VAR:CALENDAR=US&amp;VAR:SYMBOL=B1XH2C&amp;VAR:INDEX=0"}</definedName>
    <definedName name="_2372__FDSAUDITLINK__" hidden="1">{"fdsup://directions/FAT Viewer?action=UPDATE&amp;creator=factset&amp;DYN_ARGS=TRUE&amp;DOC_NAME=FAT:FQL_AUDITING_CLIENT_TEMPLATE.FAT&amp;display_string=Audit&amp;VAR:KEY=LWVUXORIZI&amp;VAR:QUERY=KEZGX05FVF9JTkMoQU5OLDIwMDkpQEVDQV9NRURfTkVUKDIwMDksNDA0MDMsLCwnV0lOPTYwLFBFVj1ZJykp&amp;","WINDOW=FIRST_POPUP&amp;HEIGHT=450&amp;WIDTH=450&amp;START_MAXIMIZED=FALSE&amp;VAR:CALENDAR=US&amp;VAR:SYMBOL=B1XH2C&amp;VAR:INDEX=0"}</definedName>
    <definedName name="_2373__FDSAUDITLINK__" hidden="1">{"fdsup://directions/FAT Viewer?action=UPDATE&amp;creator=factset&amp;DYN_ARGS=TRUE&amp;DOC_NAME=FAT:FQL_AUDITING_CLIENT_TEMPLATE.FAT&amp;display_string=Audit&amp;VAR:KEY=HERKLKNONU&amp;VAR:QUERY=RkZfTkVUX0lOQyhBTk4sMjAwOCk=&amp;WINDOW=FIRST_POPUP&amp;HEIGHT=450&amp;WIDTH=450&amp;START_MAXIMIZED=","FALSE&amp;VAR:CALENDAR=US&amp;VAR:SYMBOL=B1XH2C&amp;VAR:INDEX=0"}</definedName>
    <definedName name="_2375__FDSAUDITLINK__" hidden="1">{"fdsup://directions/FAT Viewer?action=UPDATE&amp;creator=factset&amp;DYN_ARGS=TRUE&amp;DOC_NAME=FAT:FQL_AUDITING_CLIENT_TEMPLATE.FAT&amp;display_string=Audit&amp;VAR:KEY=TODKXWBYZS&amp;VAR:QUERY=KEZGX0VCSVRfSUIoQU5OLDIwMTMpQEVDQV9NRURfRUJJVCgyMDEzLDQwNDAzLCwsJ1dJTj02MCxQRVY9WScpK","Q==&amp;WINDOW=FIRST_POPUP&amp;HEIGHT=450&amp;WIDTH=450&amp;START_MAXIMIZED=FALSE&amp;VAR:CALENDAR=US&amp;VAR:SYMBOL=B1XH2C&amp;VAR:INDEX=0"}</definedName>
    <definedName name="_2376__FDSAUDITLINK__" hidden="1">{"fdsup://directions/FAT Viewer?action=UPDATE&amp;creator=factset&amp;DYN_ARGS=TRUE&amp;DOC_NAME=FAT:FQL_AUDITING_CLIENT_TEMPLATE.FAT&amp;display_string=Audit&amp;VAR:KEY=LYNQHMHMRC&amp;VAR:QUERY=KEZGX0VCSVRfSUIoQU5OLDIwMTIpQEVDQV9NRURfRUJJVCgyMDEyLDQwNDAzLCwsJ1dJTj02MCxQRVY9WScpK","Q==&amp;WINDOW=FIRST_POPUP&amp;HEIGHT=450&amp;WIDTH=450&amp;START_MAXIMIZED=FALSE&amp;VAR:CALENDAR=US&amp;VAR:SYMBOL=B1XH2C&amp;VAR:INDEX=0"}</definedName>
    <definedName name="_2377__FDSAUDITLINK__" hidden="1">{"fdsup://Directions/FactSet Auditing Viewer?action=AUDIT_VALUE&amp;DB=129&amp;ID1=591591&amp;VALUEID=01250&amp;SDATE=2009&amp;PERIODTYPE=ANN_STD&amp;window=popup_no_bar&amp;width=385&amp;height=120&amp;START_MAXIMIZED=FALSE&amp;creator=factset&amp;display_string=Audit"}</definedName>
    <definedName name="_2378__FDSAUDITLINK__" hidden="1">{"fdsup://Directions/FactSet Auditing Viewer?action=AUDIT_VALUE&amp;DB=129&amp;ID1=B1XH2C&amp;VALUEID=01250&amp;SDATE=2009&amp;PERIODTYPE=ANN_STD&amp;window=popup_no_bar&amp;width=385&amp;height=120&amp;START_MAXIMIZED=FALSE&amp;creator=factset&amp;display_string=Audit"}</definedName>
    <definedName name="_2379__FDSAUDITLINK__" hidden="1">{"fdsup://Directions/FactSet Auditing Viewer?action=AUDIT_VALUE&amp;DB=129&amp;ID1=B1XH2C&amp;VALUEID=01250&amp;SDATE=2008&amp;PERIODTYPE=ANN_STD&amp;window=popup_no_bar&amp;width=385&amp;height=120&amp;START_MAXIMIZED=FALSE&amp;creator=factset&amp;display_string=Audit"}</definedName>
    <definedName name="_2380__FDSAUDITLINK__" hidden="1">{"fdsup://Directions/FactSet Auditing Viewer?action=AUDIT_VALUE&amp;DB=129&amp;ID1=286685&amp;VALUEID=01250&amp;SDATE=2007&amp;PERIODTYPE=ANN_STD&amp;window=popup_no_bar&amp;width=385&amp;height=120&amp;START_MAXIMIZED=FALSE&amp;creator=factset&amp;display_string=Audit"}</definedName>
    <definedName name="_2381__FDSAUDITLINK__" hidden="1">{"fdsup://directions/FAT Viewer?action=UPDATE&amp;creator=factset&amp;DYN_ARGS=TRUE&amp;DOC_NAME=FAT:FQL_AUDITING_CLIENT_TEMPLATE.FAT&amp;display_string=Audit&amp;VAR:KEY=BCTMHOVMVY&amp;VAR:QUERY=KEZGX0VCSVRfSUIoQU5OLDIwMTEpQEVDQV9NRURfRUJJVCgyMDExLDQwNDAzLCwsJ1dJTj02MCxQRVY9WScpK","Q==&amp;WINDOW=FIRST_POPUP&amp;HEIGHT=450&amp;WIDTH=450&amp;START_MAXIMIZED=FALSE&amp;VAR:CALENDAR=US&amp;VAR:SYMBOL=B1XH2C&amp;VAR:INDEX=0"}</definedName>
    <definedName name="_2382__FDSAUDITLINK__" hidden="1">{"fdsup://directions/FAT Viewer?action=UPDATE&amp;creator=factset&amp;DYN_ARGS=TRUE&amp;DOC_NAME=FAT:FQL_AUDITING_CLIENT_TEMPLATE.FAT&amp;display_string=Audit&amp;VAR:KEY=UFCXAROTKN&amp;VAR:QUERY=KEZGX0NBUEVYKEFOTiwyMDEzLCwsLFVTRClARUNBX01FRF9DQVBFWCgyMDEzLDQwNDM1LCwsJ0NVUj1VU0QnL","CdXSU49MTAwLFBFVj1ZJykp&amp;WINDOW=FIRST_POPUP&amp;HEIGHT=450&amp;WIDTH=450&amp;START_MAXIMIZED=FALSE&amp;VAR:CALENDAR=FIVEDAY&amp;VAR:SYMBOL=B1XH2C&amp;VAR:INDEX=0"}</definedName>
    <definedName name="_2383__FDSAUDITLINK__" hidden="1">{"fdsup://directions/FAT Viewer?action=UPDATE&amp;creator=factset&amp;DYN_ARGS=TRUE&amp;DOC_NAME=FAT:FQL_AUDITING_CLIENT_TEMPLATE.FAT&amp;display_string=Audit&amp;VAR:KEY=QJAFWHMRYD&amp;VAR:QUERY=RkZfRUJJVERBX0lCKEFOTiwyMDA3LCwsLFVTRCk=&amp;WINDOW=FIRST_POPUP&amp;HEIGHT=450&amp;WIDTH=450&amp;STAR","T_MAXIMIZED=FALSE&amp;VAR:CALENDAR=FIVEDAY&amp;VAR:SYMBOL=B1XH2C&amp;VAR:INDEX=0"}</definedName>
    <definedName name="_2384__FDSAUDITLINK__" hidden="1">{"fdsup://directions/FAT Viewer?action=UPDATE&amp;creator=factset&amp;DYN_ARGS=TRUE&amp;DOC_NAME=FAT:FQL_AUDITING_CLIENT_TEMPLATE.FAT&amp;display_string=Audit&amp;VAR:KEY=FQHMHOFWJI&amp;VAR:QUERY=KEZGX0VCSVRfSUIoQU5OLDIwMDkpQEVDQV9NRURfRUJJVCgyMDA5LDQwNDAzLCwsJ1dJTj02MCxQRVY9WScpK","Q==&amp;WINDOW=FIRST_POPUP&amp;HEIGHT=450&amp;WIDTH=450&amp;START_MAXIMIZED=FALSE&amp;VAR:CALENDAR=US&amp;VAR:SYMBOL=B1XH2C&amp;VAR:INDEX=0"}</definedName>
    <definedName name="_2385__FDSAUDITLINK__" hidden="1">{"fdsup://directions/FAT Viewer?action=UPDATE&amp;creator=factset&amp;DYN_ARGS=TRUE&amp;DOC_NAME=FAT:FQL_AUDITING_CLIENT_TEMPLATE.FAT&amp;display_string=Audit&amp;VAR:KEY=FGHCXYRYDE&amp;VAR:QUERY=RkZfRUJJVF9JQihBTk4sMjAwOCk=&amp;WINDOW=FIRST_POPUP&amp;HEIGHT=450&amp;WIDTH=450&amp;START_MAXIMIZED=","FALSE&amp;VAR:CALENDAR=US&amp;VAR:SYMBOL=B1XH2C&amp;VAR:INDEX=0"}</definedName>
    <definedName name="_2387__FDSAUDITLINK__" hidden="1">{"fdsup://directions/FAT Viewer?action=UPDATE&amp;creator=factset&amp;DYN_ARGS=TRUE&amp;DOC_NAME=FAT:FQL_AUDITING_CLIENT_TEMPLATE.FAT&amp;display_string=Audit&amp;VAR:KEY=TYJAXCVYLS&amp;VAR:QUERY=KChGRl9FQklUX0lCKEFOTiwyMDEzKStGRl9BTU9SVF9DRihBTk4sMjAxMykpQChFQ0FfTUVEX0VCSVQoMjAxM","yw0MDQwMywsLCdXSU49NjAsUEVWPVknKStaQVYoRUNBX01FRF9HVygyMDEzLDQwNDAzLCwsJ1dJTj02MCxQRVY9WScpKSkp&amp;WINDOW=FIRST_POPUP&amp;HEIGHT=450&amp;WIDTH=450&amp;START_MAXIMIZED=FALSE&amp;VAR:CALENDAR=US&amp;VAR:SYMBOL=B1XH2C&amp;VAR:INDEX=0"}</definedName>
    <definedName name="_2388__FDSAUDITLINK__" hidden="1">{"fdsup://directions/FAT Viewer?action=UPDATE&amp;creator=factset&amp;DYN_ARGS=TRUE&amp;DOC_NAME=FAT:FQL_AUDITING_CLIENT_TEMPLATE.FAT&amp;display_string=Audit&amp;VAR:KEY=LIPENMDCVA&amp;VAR:QUERY=KChGRl9FQklUX0lCKEFOTiwyMDEyKStGRl9BTU9SVF9DRihBTk4sMjAxMikpQChFQ0FfTUVEX0VCSVQoMjAxM","iw0MDQwMywsLCdXSU49NjAsUEVWPVknKStaQVYoRUNBX01FRF9HVygyMDEyLDQwNDAzLCwsJ1dJTj02MCxQRVY9WScpKSkp&amp;WINDOW=FIRST_POPUP&amp;HEIGHT=450&amp;WIDTH=450&amp;START_MAXIMIZED=FALSE&amp;VAR:CALENDAR=US&amp;VAR:SYMBOL=B1XH2C&amp;VAR:INDEX=0"}</definedName>
    <definedName name="_2389__FDSAUDITLINK__" hidden="1">{"fdsup://directions/FAT Viewer?action=UPDATE&amp;creator=factset&amp;DYN_ARGS=TRUE&amp;DOC_NAME=FAT:FQL_AUDITING_CLIENT_TEMPLATE.FAT&amp;display_string=Audit&amp;VAR:KEY=LCXGVAZEDM&amp;VAR:QUERY=KChGRl9FQklUX0lCKEFOTiwyMDExKStGRl9BTU9SVF9DRihBTk4sMjAxMSkpQChFQ0FfTUVEX0VCSVQoMjAxM","Sw0MDQwMywsLCdXSU49NjAsUEVWPVknKStaQVYoRUNBX01FRF9HVygyMDExLDQwNDAzLCwsJ1dJTj02MCxQRVY9WScpKSkp&amp;WINDOW=FIRST_POPUP&amp;HEIGHT=450&amp;WIDTH=450&amp;START_MAXIMIZED=FALSE&amp;VAR:CALENDAR=US&amp;VAR:SYMBOL=B1XH2C&amp;VAR:INDEX=0"}</definedName>
    <definedName name="_2390__FDSAUDITLINK__" hidden="1">{"fdsup://directions/FAT Viewer?action=UPDATE&amp;creator=factset&amp;DYN_ARGS=TRUE&amp;DOC_NAME=FAT:FQL_AUDITING_CLIENT_TEMPLATE.FAT&amp;display_string=Audit&amp;VAR:KEY=ETMZGRKZMD&amp;VAR:QUERY=KEZGX0VCSVREQV9JQihBTk4sMjAxMiwsLCxVU0QpQEVDQV9NRURfRUJJVERBKDIwMTIsNDA0MzUsLCwnQ1VSP","VVTRCcsJ1dJTj0xMDAsUEVWPVknKSk=&amp;WINDOW=FIRST_POPUP&amp;HEIGHT=450&amp;WIDTH=450&amp;START_MAXIMIZED=FALSE&amp;VAR:CALENDAR=FIVEDAY&amp;VAR:SYMBOL=B1XH2C&amp;VAR:INDEX=0"}</definedName>
    <definedName name="_2391__FDSAUDITLINK__" hidden="1">{"fdsup://directions/FAT Viewer?action=UPDATE&amp;creator=factset&amp;DYN_ARGS=TRUE&amp;DOC_NAME=FAT:FQL_AUDITING_CLIENT_TEMPLATE.FAT&amp;display_string=Audit&amp;VAR:KEY=BKFKRULWZO&amp;VAR:QUERY=RkZfRUJJVF9JQihBTk4sMjAwOSkrRkZfQU1PUlRfQ0YoQU5OLDIwMDkp&amp;WINDOW=FIRST_POPUP&amp;HEIGHT=45","0&amp;WIDTH=450&amp;START_MAXIMIZED=FALSE&amp;VAR:CALENDAR=US&amp;VAR:SYMBOL=B1XH2C&amp;VAR:INDEX=0"}</definedName>
    <definedName name="_2392__FDSAUDITLINK__" hidden="1">{"fdsup://directions/FAT Viewer?action=UPDATE&amp;creator=factset&amp;DYN_ARGS=TRUE&amp;DOC_NAME=FAT:FQL_AUDITING_CLIENT_TEMPLATE.FAT&amp;display_string=Audit&amp;VAR:KEY=BSJKRGJMHE&amp;VAR:QUERY=RkZfRUJJVF9JQihBTk4sMjAwOCkrRkZfQU1PUlRfQ0YoQU5OLDIwMDgp&amp;WINDOW=FIRST_POPUP&amp;HEIGHT=45","0&amp;WIDTH=450&amp;START_MAXIMIZED=FALSE&amp;VAR:CALENDAR=US&amp;VAR:SYMBOL=B1XH2C&amp;VAR:INDEX=0"}</definedName>
    <definedName name="_2393__FDSAUDITLINK__" hidden="1">{"fdsup://directions/FAT Viewer?action=UPDATE&amp;creator=factset&amp;DYN_ARGS=TRUE&amp;DOC_NAME=FAT:FQL_AUDITING_CLIENT_TEMPLATE.FAT&amp;display_string=Audit&amp;VAR:KEY=ATIRALEHCR&amp;VAR:QUERY=KEZGX05FVF9JTkMoQU5OLDIwMTIsLCwsVVNEKUBFQ0FfTUVEX05FVCgyMDEyLDQwNDM1LCwsJ0NVUj1VU0QnL","CdXSU49MTAwLFBFVj1ZJykp&amp;WINDOW=FIRST_POPUP&amp;HEIGHT=450&amp;WIDTH=450&amp;START_MAXIMIZED=FALSE&amp;VAR:CALENDAR=FIVEDAY&amp;VAR:SYMBOL=B1XH2C&amp;VAR:INDEX=0"}</definedName>
    <definedName name="_2394__FDSAUDITLINK__" hidden="1">{"fdsup://Directions/FactSet Auditing Viewer?action=AUDIT_VALUE&amp;DB=129&amp;ID1=B1XH2C&amp;VALUEID=04831&amp;SDATE=2008&amp;PERIODTYPE=ANN_STD&amp;window=popup_no_bar&amp;width=385&amp;height=120&amp;START_MAXIMIZED=FALSE&amp;creator=factset&amp;display_string=Audit"}</definedName>
    <definedName name="_2395__FDSAUDITLINK__" hidden="1">{"fdsup://Directions/FactSet Auditing Viewer?action=AUDIT_VALUE&amp;DB=129&amp;ID1=B1XH2C&amp;VALUEID=01001&amp;SDATE=2008&amp;PERIODTYPE=ANN_STD&amp;window=popup_no_bar&amp;width=385&amp;height=120&amp;START_MAXIMIZED=FALSE&amp;creator=factset&amp;display_string=Audit"}</definedName>
    <definedName name="_2396__FDSAUDITLINK__" hidden="1">{"fdsup://directions/FAT Viewer?action=UPDATE&amp;creator=factset&amp;DYN_ARGS=TRUE&amp;DOC_NAME=FAT:FQL_AUDITING_CLIENT_TEMPLATE.FAT&amp;display_string=Audit&amp;VAR:KEY=TODKXWBYZS&amp;VAR:QUERY=KEZGX0VCSVRfSUIoQU5OLDIwMTMpQEVDQV9NRURfRUJJVCgyMDEzLDQwNDAzLCwsJ1dJTj02MCxQRVY9WScpK","Q==&amp;WINDOW=FIRST_POPUP&amp;HEIGHT=450&amp;WIDTH=450&amp;START_MAXIMIZED=FALSE&amp;VAR:CALENDAR=US&amp;VAR:SYMBOL=B1XH2C&amp;VAR:INDEX=0"}</definedName>
    <definedName name="_2397__FDSAUDITLINK__" hidden="1">{"fdsup://directions/FAT Viewer?action=UPDATE&amp;creator=factset&amp;DYN_ARGS=TRUE&amp;DOC_NAME=FAT:FQL_AUDITING_CLIENT_TEMPLATE.FAT&amp;display_string=Audit&amp;VAR:KEY=FODSDUXGFW&amp;VAR:QUERY=KEZGX0VCSVREQV9JQihBTk4sMjAxMylARUNBX01FRF9FQklUREEoMjAxMyw0MDQwMywsLCdXSU49NjAsUEVWP","VknKSk=&amp;WINDOW=FIRST_POPUP&amp;HEIGHT=450&amp;WIDTH=450&amp;START_MAXIMIZED=FALSE&amp;VAR:CALENDAR=US&amp;VAR:SYMBOL=B1XH2C&amp;VAR:INDEX=0"}</definedName>
    <definedName name="_2398__FDSAUDITLINK__" hidden="1">{"fdsup://directions/FAT Viewer?action=UPDATE&amp;creator=factset&amp;DYN_ARGS=TRUE&amp;DOC_NAME=FAT:FQL_AUDITING_CLIENT_TEMPLATE.FAT&amp;display_string=Audit&amp;VAR:KEY=HOHCFSVKJK&amp;VAR:QUERY=KEZGX0VCSVREQV9JQihBTk4sMjAxMilARUNBX01FRF9FQklUREEoMjAxMiw0MDQwMywsLCdXSU49NjAsUEVWP","VknKSk=&amp;WINDOW=FIRST_POPUP&amp;HEIGHT=450&amp;WIDTH=450&amp;START_MAXIMIZED=FALSE&amp;VAR:CALENDAR=US&amp;VAR:SYMBOL=B1XH2C&amp;VAR:INDEX=0"}</definedName>
    <definedName name="_2399__FDSAUDITLINK__" hidden="1">{"fdsup://directions/FAT Viewer?action=UPDATE&amp;creator=factset&amp;DYN_ARGS=TRUE&amp;DOC_NAME=FAT:FQL_AUDITING_CLIENT_TEMPLATE.FAT&amp;display_string=Audit&amp;VAR:KEY=NWTCBCFUHM&amp;VAR:QUERY=KEZGX0VCSVREQV9JQihBTk4sMjAxMSlARUNBX01FRF9FQklUREEoMjAxMSw0MDQwMywsLCdXSU49NjAsUEVWP","VknKSk=&amp;WINDOW=FIRST_POPUP&amp;HEIGHT=450&amp;WIDTH=450&amp;START_MAXIMIZED=FALSE&amp;VAR:CALENDAR=US&amp;VAR:SYMBOL=B1XH2C&amp;VAR:INDEX=0"}</definedName>
    <definedName name="_24__FDSAUDITLINK__" hidden="1">{"fdsup://directions/FAT Viewer?action=UPDATE&amp;creator=factset&amp;DYN_ARGS=TRUE&amp;DOC_NAME=FAT:FQL_AUDITING_CLIENT_TEMPLATE.FAT&amp;display_string=Audit&amp;VAR:KEY=BUVQVQFOTE&amp;VAR:QUERY=RkZfRU5UUlBSX1ZBTF9EQUlMWSgzOTMzOSw0MDQzNixELFJGLEVDX0NVUlIoKSwnRElMJykvL0VDX01FQU5fR","UJJVERBX05UTUEoMzkzMzksNDA0MzYsRCk=&amp;WINDOW=FIRST_POPUP&amp;HEIGHT=450&amp;WIDTH=450&amp;START_MAXIMIZED=FALSE&amp;VAR:CALENDAR=FIVEDAY&amp;VAR:SYMBOL=505160&amp;VAR:INDEX=0"}</definedName>
    <definedName name="_2400__FDSAUDITLINK__" hidden="1">{"fdsup://directions/FAT Viewer?action=UPDATE&amp;creator=factset&amp;DYN_ARGS=TRUE&amp;DOC_NAME=FAT:FQL_AUDITING_CLIENT_TEMPLATE.FAT&amp;display_string=Audit&amp;VAR:KEY=DABEPYNGBU&amp;VAR:QUERY=RkZfRUJJVERBX0lCKEFOTiwyMDA4LCwsLCk=&amp;WINDOW=FIRST_POPUP&amp;HEIGHT=450&amp;WIDTH=450&amp;START_MA","XIMIZED=FALSE&amp;VAR:CALENDAR=US&amp;VAR:SYMBOL=B1XH2C&amp;VAR:INDEX=0"}</definedName>
    <definedName name="_2401__FDSAUDITLINK__" hidden="1">{"fdsup://directions/FAT Viewer?action=UPDATE&amp;creator=factset&amp;DYN_ARGS=TRUE&amp;DOC_NAME=FAT:FQL_AUDITING_CLIENT_TEMPLATE.FAT&amp;display_string=Audit&amp;VAR:KEY=FANOTIPGBK&amp;VAR:QUERY=KEZGX0VCSVREQV9JQihBTk4sMjAwOSlARUNBX01FRF9FQklUREEoMjAwOSw0MDQwMywsLCdXSU49NjAsUEVWP","VknKSk=&amp;WINDOW=FIRST_POPUP&amp;HEIGHT=450&amp;WIDTH=450&amp;START_MAXIMIZED=FALSE&amp;VAR:CALENDAR=US&amp;VAR:SYMBOL=B1XH2C&amp;VAR:INDEX=0"}</definedName>
    <definedName name="_2402__FDSAUDITLINK__" hidden="1">{"fdsup://directions/FAT Viewer?action=UPDATE&amp;creator=factset&amp;DYN_ARGS=TRUE&amp;DOC_NAME=FAT:FQL_AUDITING_CLIENT_TEMPLATE.FAT&amp;display_string=Audit&amp;VAR:KEY=TSTORKBMXE&amp;VAR:QUERY=RkZfRUJJVERBX0lCKEFOTiwyMDA4KQ==&amp;WINDOW=FIRST_POPUP&amp;HEIGHT=450&amp;WIDTH=450&amp;START_MAXIMI","ZED=FALSE&amp;VAR:CALENDAR=US&amp;VAR:SYMBOL=B1XH2C&amp;VAR:INDEX=0"}</definedName>
    <definedName name="_2403__FDSAUDITLINK__" hidden="1">{"fdsup://directions/FAT Viewer?action=UPDATE&amp;creator=factset&amp;DYN_ARGS=TRUE&amp;DOC_NAME=FAT:FQL_AUDITING_CLIENT_TEMPLATE.FAT&amp;display_string=Audit&amp;VAR:KEY=EHQHOZEXUN&amp;VAR:QUERY=KEZGX0NBUEVYKEFOTiwyMDEwLCwsLFVTRClARUNBX01FRF9DQVBFWCgyMDEwLDQwNDM1LCwsJ0NVUj1VU0QnL","CdXSU49MTAwLFBFVj1ZJykp&amp;WINDOW=FIRST_POPUP&amp;HEIGHT=450&amp;WIDTH=450&amp;START_MAXIMIZED=FALSE&amp;VAR:CALENDAR=FIVEDAY&amp;VAR:SYMBOL=B1XH2C&amp;VAR:INDEX=0"}</definedName>
    <definedName name="_2404__FDSAUDITLINK__" hidden="1">{"fdsup://directions/FAT Viewer?action=UPDATE&amp;creator=factset&amp;DYN_ARGS=TRUE&amp;DOC_NAME=FAT:FQL_AUDITING_CLIENT_TEMPLATE.FAT&amp;display_string=Audit&amp;VAR:KEY=DILONEZURS&amp;VAR:QUERY=KEZGX0NBUEVYKEFOTiwyMDEzKUBFQ0FfTUVEX0NBUEVYKDIwMTMsNDA0MDMsLCwnV0lOPTYwLFBFVj1ZJykp&amp;","WINDOW=FIRST_POPUP&amp;HEIGHT=450&amp;WIDTH=450&amp;START_MAXIMIZED=FALSE&amp;VAR:CALENDAR=US&amp;VAR:SYMBOL=B1XH2C&amp;VAR:INDEX=0"}</definedName>
    <definedName name="_2405__FDSAUDITLINK__" hidden="1">{"fdsup://directions/FAT Viewer?action=UPDATE&amp;creator=factset&amp;DYN_ARGS=TRUE&amp;DOC_NAME=FAT:FQL_AUDITING_CLIENT_TEMPLATE.FAT&amp;display_string=Audit&amp;VAR:KEY=WZMJSHGLUV&amp;VAR:QUERY=RkZfTkVUX0lOQyhBTk4sMjAwOCwsLCxVU0Qp&amp;WINDOW=FIRST_POPUP&amp;HEIGHT=450&amp;WIDTH=450&amp;START_MA","XIMIZED=FALSE&amp;VAR:CALENDAR=FIVEDAY&amp;VAR:SYMBOL=B1XH2C&amp;VAR:INDEX=0"}</definedName>
    <definedName name="_2406__FDSAUDITLINK__" hidden="1">{"fdsup://Directions/FactSet Auditing Viewer?action=AUDIT_VALUE&amp;DB=129&amp;ID1=B1XH2C&amp;VALUEID=04831&amp;SDATE=2008&amp;PERIODTYPE=ANN_STD&amp;window=popup_no_bar&amp;width=385&amp;height=120&amp;START_MAXIMIZED=FALSE&amp;creator=factset&amp;display_string=Audit"}</definedName>
    <definedName name="_2407__FDSAUDITLINK__" hidden="1">{"fdsup://Directions/FactSet Auditing Viewer?action=AUDIT_VALUE&amp;DB=129&amp;ID1=B1XH2C&amp;VALUEID=04831&amp;SDATE=2009&amp;PERIODTYPE=ANN_STD&amp;window=popup_no_bar&amp;width=385&amp;height=120&amp;START_MAXIMIZED=FALSE&amp;creator=factset&amp;display_string=Audit"}</definedName>
    <definedName name="_2409__FDSAUDITLINK__" hidden="1">{"fdsup://directions/FAT Viewer?action=UPDATE&amp;creator=factset&amp;DYN_ARGS=TRUE&amp;DOC_NAME=FAT:FQL_AUDITING_CLIENT_TEMPLATE.FAT&amp;display_string=Audit&amp;VAR:KEY=GHYHMVUXIP&amp;VAR:QUERY=KEZGX0VCSVREQV9JQihBTk4sMjAxMCwsLCxFVVIpQEVDQV9NRURfRUJJVERBKDIwMTAsNDA0MzUsLCwnQ1VSP","UVVUicsJ1dJTj0xMDAsUEVWPVknKSk=&amp;WINDOW=FIRST_POPUP&amp;HEIGHT=450&amp;WIDTH=450&amp;START_MAXIMIZED=FALSE&amp;VAR:CALENDAR=FIVEDAY&amp;VAR:SYMBOL=564156&amp;VAR:INDEX=0"}</definedName>
    <definedName name="_2410__FDSAUDITLINK__" hidden="1">{"fdsup://directions/FAT Viewer?action=UPDATE&amp;creator=factset&amp;DYN_ARGS=TRUE&amp;DOC_NAME=FAT:FQL_AUDITING_CLIENT_TEMPLATE.FAT&amp;display_string=Audit&amp;VAR:KEY=GXKJONWXML&amp;VAR:QUERY=RkZfRUJJVERBX0lCKEFOTiwyMDA4LCwsLFVTRCk=&amp;WINDOW=FIRST_POPUP&amp;HEIGHT=450&amp;WIDTH=450&amp;STAR","T_MAXIMIZED=FALSE&amp;VAR:CALENDAR=FIVEDAY&amp;VAR:SYMBOL=B1XH2C&amp;VAR:INDEX=0"}</definedName>
    <definedName name="_2411__FDSAUDITLINK__" hidden="1">{"fdsup://Directions/FactSet Auditing Viewer?action=AUDIT_VALUE&amp;DB=129&amp;ID1=B1XH2C&amp;VALUEID=02999&amp;SDATE=2009&amp;PERIODTYPE=ANN_STD&amp;window=popup_no_bar&amp;width=385&amp;height=120&amp;START_MAXIMIZED=FALSE&amp;creator=factset&amp;display_string=Audit"}</definedName>
    <definedName name="_2414__FDSAUDITLINK__" hidden="1">{"fdsup://directions/FAT Viewer?action=UPDATE&amp;creator=factset&amp;DYN_ARGS=TRUE&amp;DOC_NAME=FAT:FQL_AUDITING_CLIENT_TEMPLATE.FAT&amp;display_string=Audit&amp;VAR:KEY=YXQBKROVIZ&amp;VAR:QUERY=KEZGX0VCSVRfSUIoQU5OLDIwMTIsLCwsVVNEKUBFQ0FfTUVEX0VCSVQoMjAxMiw0MDQzNSwsLCdDVVI9VVNEJ","ywnV0lOPTEwMCxQRVY9WScpKQ==&amp;WINDOW=FIRST_POPUP&amp;HEIGHT=450&amp;WIDTH=450&amp;START_MAXIMIZED=FALSE&amp;VAR:CALENDAR=FIVEDAY&amp;VAR:SYMBOL=B1XH2C&amp;VAR:INDEX=0"}</definedName>
    <definedName name="_2415__FDSAUDITLINK__" hidden="1">{"fdsup://directions/FAT Viewer?action=UPDATE&amp;creator=factset&amp;DYN_ARGS=TRUE&amp;DOC_NAME=FAT:FQL_AUDITING_CLIENT_TEMPLATE.FAT&amp;display_string=Audit&amp;VAR:KEY=WNQLOZUBMV&amp;VAR:QUERY=KEZGX0VCSVRfSUIoQU5OLDIwMTMsLCwsVVNEKUBFQ0FfTUVEX0VCSVQoMjAxMyw0MDQzNSwsLCdDVVI9VVNEJ","ywnV0lOPTEwMCxQRVY9WScpKQ==&amp;WINDOW=FIRST_POPUP&amp;HEIGHT=450&amp;WIDTH=450&amp;START_MAXIMIZED=FALSE&amp;VAR:CALENDAR=FIVEDAY&amp;VAR:SYMBOL=B1XH2C&amp;VAR:INDEX=0"}</definedName>
    <definedName name="_2416__FDSAUDITLINK__" hidden="1">{"fdsup://Directions/FactSet Auditing Viewer?action=AUDIT_VALUE&amp;DB=129&amp;ID1=B1XH2C&amp;VALUEID=04831&amp;SDATE=2009&amp;PERIODTYPE=ANN_STD&amp;window=popup_no_bar&amp;width=385&amp;height=120&amp;START_MAXIMIZED=FALSE&amp;creator=factset&amp;display_string=Audit"}</definedName>
    <definedName name="_2417__FDSAUDITLINK__" hidden="1">{"fdsup://directions/FAT Viewer?action=UPDATE&amp;creator=factset&amp;DYN_ARGS=TRUE&amp;DOC_NAME=FAT:FQL_AUDITING_CLIENT_TEMPLATE.FAT&amp;display_string=Audit&amp;VAR:KEY=YTEPGDUDWJ&amp;VAR:QUERY=KEZGX0VCSVRfSUIoQU5OLDIwMTEsLCwsU0VLKUBFQ0FfTUVEX0VCSVQoMjAxMSw0MDQzNSwsLCdDVVI9U0VLJ","ywnV0lOPTEwMCxQRVY9WScpKQ==&amp;WINDOW=FIRST_POPUP&amp;HEIGHT=450&amp;WIDTH=450&amp;START_MAXIMIZED=FALSE&amp;VAR:CALENDAR=FIVEDAY&amp;VAR:SYMBOL=591591&amp;VAR:INDEX=0"}</definedName>
    <definedName name="_2418__FDSAUDITLINK__" hidden="1">{"fdsup://directions/FAT Viewer?action=UPDATE&amp;creator=factset&amp;DYN_ARGS=TRUE&amp;DOC_NAME=FAT:FQL_AUDITING_CLIENT_TEMPLATE.FAT&amp;display_string=Audit&amp;VAR:KEY=EDUXSVSJCT&amp;VAR:QUERY=KEZGX0NBUEVYKEFOTiwyMDExLCwsLFVTRClARUNBX01FRF9DQVBFWCgyMDExLDQwNDM1LCwsJ0NVUj1VU0QnL","CdXSU49MTAwLFBFVj1ZJykp&amp;WINDOW=FIRST_POPUP&amp;HEIGHT=450&amp;WIDTH=450&amp;START_MAXIMIZED=FALSE&amp;VAR:CALENDAR=FIVEDAY&amp;VAR:SYMBOL=B1XH2C&amp;VAR:INDEX=0"}</definedName>
    <definedName name="_2419__FDSAUDITLINK__" hidden="1">{"fdsup://directions/FAT Viewer?action=UPDATE&amp;creator=factset&amp;DYN_ARGS=TRUE&amp;DOC_NAME=FAT:FQL_AUDITING_CLIENT_TEMPLATE.FAT&amp;display_string=Audit&amp;VAR:KEY=EDIHAJCTMD&amp;VAR:QUERY=RkZfTkVUX0lOQyhBTk4sMjAwOSwsLCxVU0Qp&amp;WINDOW=FIRST_POPUP&amp;HEIGHT=450&amp;WIDTH=450&amp;START_MA","XIMIZED=FALSE&amp;VAR:CALENDAR=FIVEDAY&amp;VAR:SYMBOL=B1XH2C&amp;VAR:INDEX=0"}</definedName>
    <definedName name="_2420__FDSAUDITLINK__" hidden="1">{"fdsup://directions/FAT Viewer?action=UPDATE&amp;creator=factset&amp;DYN_ARGS=TRUE&amp;DOC_NAME=FAT:FQL_AUDITING_CLIENT_TEMPLATE.FAT&amp;display_string=Audit&amp;VAR:KEY=IBYRIFKNWJ&amp;VAR:QUERY=KEZGX0VCSVRfSUIoQU5OLDIwMTAsLCwsU0VLKUBFQ0FfTUVEX0VCSVQoMjAxMCw0MDQzNSwsLCdDVVI9U0VLJ","ywnV0lOPTEwMCxQRVY9WScpKQ==&amp;WINDOW=FIRST_POPUP&amp;HEIGHT=450&amp;WIDTH=450&amp;START_MAXIMIZED=FALSE&amp;VAR:CALENDAR=FIVEDAY&amp;VAR:SYMBOL=591591&amp;VAR:INDEX=0"}</definedName>
    <definedName name="_2421__FDSAUDITLINK__" hidden="1">{"fdsup://directions/FAT Viewer?action=UPDATE&amp;creator=factset&amp;DYN_ARGS=TRUE&amp;DOC_NAME=FAT:FQL_AUDITING_CLIENT_TEMPLATE.FAT&amp;display_string=Audit&amp;VAR:KEY=ENAJGXAPSZ&amp;VAR:QUERY=RkZfQ0FQRVgoQU5OLDIwMDcsLCwsVVNEKQ==&amp;WINDOW=FIRST_POPUP&amp;HEIGHT=450&amp;WIDTH=450&amp;START_MA","XIMIZED=FALSE&amp;VAR:CALENDAR=FIVEDAY&amp;VAR:SYMBOL=B1XH2C&amp;VAR:INDEX=0"}</definedName>
    <definedName name="_2424__FDSAUDITLINK__" hidden="1">{"fdsup://directions/FAT Viewer?action=UPDATE&amp;creator=factset&amp;DYN_ARGS=TRUE&amp;DOC_NAME=FAT:FQL_AUDITING_CLIENT_TEMPLATE.FAT&amp;display_string=Audit&amp;VAR:KEY=YXUVWREXIZ&amp;VAR:QUERY=RkZfQ0FQRVgoQU5OLDIwMDgsLCwsVVNEKQ==&amp;WINDOW=FIRST_POPUP&amp;HEIGHT=450&amp;WIDTH=450&amp;START_MA","XIMIZED=FALSE&amp;VAR:CALENDAR=FIVEDAY&amp;VAR:SYMBOL=B1XH2C&amp;VAR:INDEX=0"}</definedName>
    <definedName name="_2426__FDSAUDITLINK__" hidden="1">{"fdsup://directions/FAT Viewer?action=UPDATE&amp;creator=factset&amp;DYN_ARGS=TRUE&amp;DOC_NAME=FAT:FQL_AUDITING_CLIENT_TEMPLATE.FAT&amp;display_string=Audit&amp;VAR:KEY=UTYRCNIZMP&amp;VAR:QUERY=RkZfU0hMRFJTX0VRKEFOTiwwLCwsLFVTRCk=&amp;WINDOW=FIRST_POPUP&amp;HEIGHT=450&amp;WIDTH=450&amp;START_MA","XIMIZED=FALSE&amp;VAR:CALENDAR=FIVEDAY&amp;VAR:SYMBOL=B1XH2C&amp;VAR:INDEX=0"}</definedName>
    <definedName name="_2427__FDSAUDITLINK__" hidden="1">{"fdsup://directions/FAT Viewer?action=UPDATE&amp;creator=factset&amp;DYN_ARGS=TRUE&amp;DOC_NAME=FAT:FQL_AUDITING_CLIENT_TEMPLATE.FAT&amp;display_string=Audit&amp;VAR:KEY=GDWNQVGXEV&amp;VAR:QUERY=KEZGX0VCSVREQV9JQihMVE1TLDAsLCwsVVNEKUBGRl9FQklUREFfSUIoTFRNU19TRU1JLDAsLCwsVVNEKSk=&amp;","WINDOW=FIRST_POPUP&amp;HEIGHT=450&amp;WIDTH=450&amp;START_MAXIMIZED=FALSE&amp;VAR:CALENDAR=FIVEDAY&amp;VAR:SYMBOL=B1XH2C&amp;VAR:INDEX=0"}</definedName>
    <definedName name="_2428__FDSAUDITLINK__" hidden="1">{"fdsup://Directions/FactSet Auditing Viewer?action=AUDIT_VALUE&amp;DB=129&amp;ID1=B1XH2C&amp;VALUEID=01001&amp;SDATE=2008&amp;PERIODTYPE=ANN_STD&amp;window=popup_no_bar&amp;width=385&amp;height=120&amp;START_MAXIMIZED=FALSE&amp;creator=factset&amp;display_string=Audit"}</definedName>
    <definedName name="_2429__FDSAUDITLINK__" hidden="1">{"fdsup://directions/FAT Viewer?action=UPDATE&amp;creator=factset&amp;DYN_ARGS=TRUE&amp;DOC_NAME=FAT:FQL_AUDITING_CLIENT_TEMPLATE.FAT&amp;display_string=Audit&amp;VAR:KEY=UFWVGRALUL&amp;VAR:QUERY=KEZGX0VCSVREQV9JQihBTk4sMjAxMCwsLCxVU0QpQEVDQV9NRURfRUJJVERBKDIwMTAsNDA0MzUsLCwnQ1VSP","VVTRCcsJ1dJTj0xMDAsUEVWPVknKSk=&amp;WINDOW=FIRST_POPUP&amp;HEIGHT=450&amp;WIDTH=450&amp;START_MAXIMIZED=FALSE&amp;VAR:CALENDAR=FIVEDAY&amp;VAR:SYMBOL=B1XH2C&amp;VAR:INDEX=0"}</definedName>
    <definedName name="_2430__FDSAUDITLINK__" hidden="1">{"fdsup://directions/FAT Viewer?action=UPDATE&amp;creator=factset&amp;DYN_ARGS=TRUE&amp;DOC_NAME=FAT:FQL_AUDITING_CLIENT_TEMPLATE.FAT&amp;display_string=Audit&amp;VAR:KEY=GTKFKRSZSP&amp;VAR:QUERY=KEZGX05FVF9JTkMoQU5OLDIwMTEsLCwsVVNEKUBFQ0FfTUVEX05FVCgyMDExLDQwNDM1LCwsJ0NVUj1VU0QnL","CdXSU49MTAwLFBFVj1ZJykp&amp;WINDOW=FIRST_POPUP&amp;HEIGHT=450&amp;WIDTH=450&amp;START_MAXIMIZED=FALSE&amp;VAR:CALENDAR=FIVEDAY&amp;VAR:SYMBOL=B1XH2C&amp;VAR:INDEX=0"}</definedName>
    <definedName name="_2431__FDSAUDITLINK__" hidden="1">{"fdsup://directions/FAT Viewer?action=UPDATE&amp;creator=factset&amp;DYN_ARGS=TRUE&amp;DOC_NAME=FAT:FQL_AUDITING_CLIENT_TEMPLATE.FAT&amp;display_string=Audit&amp;VAR:KEY=YPINUVSZEX&amp;VAR:QUERY=KEZGX05FVF9JTkMoQU5OLDIwMTAsLCwsVVNEKUBFQ0FfTUVEX05FVCgyMDEwLDQwNDM1LCwsJ0NVUj1VU0QnL","CdXSU49MTAwLFBFVj1ZJykp&amp;WINDOW=FIRST_POPUP&amp;HEIGHT=450&amp;WIDTH=450&amp;START_MAXIMIZED=FALSE&amp;VAR:CALENDAR=FIVEDAY&amp;VAR:SYMBOL=B1XH2C&amp;VAR:INDEX=0"}</definedName>
    <definedName name="_2432__FDSAUDITLINK__" hidden="1">{"fdsup://directions/FAT Viewer?action=UPDATE&amp;creator=factset&amp;DYN_ARGS=TRUE&amp;DOC_NAME=FAT:FQL_AUDITING_CLIENT_TEMPLATE.FAT&amp;display_string=Audit&amp;VAR:KEY=AHOZULYLQB&amp;VAR:QUERY=RkZfTkVUX0lOQyhBTk4sMjAwNywsLCxVU0Qp&amp;WINDOW=FIRST_POPUP&amp;HEIGHT=450&amp;WIDTH=450&amp;START_MA","XIMIZED=FALSE&amp;VAR:CALENDAR=FIVEDAY&amp;VAR:SYMBOL=B1XH2C&amp;VAR:INDEX=0"}</definedName>
    <definedName name="_2433__FDSAUDITLINK__" hidden="1">{"fdsup://directions/FAT Viewer?action=UPDATE&amp;creator=factset&amp;DYN_ARGS=TRUE&amp;DOC_NAME=FAT:FQL_AUDITING_CLIENT_TEMPLATE.FAT&amp;display_string=Audit&amp;VAR:KEY=UJSLQFEPAP&amp;VAR:QUERY=KEZGX0NBUEVYKEFOTiwyMDEyLCwsLFVTRClARUNBX01FRF9DQVBFWCgyMDEyLDQwNDM1LCwsJ0NVUj1VU0QnL","CdXSU49MTAwLFBFVj1ZJykp&amp;WINDOW=FIRST_POPUP&amp;HEIGHT=450&amp;WIDTH=450&amp;START_MAXIMIZED=FALSE&amp;VAR:CALENDAR=FIVEDAY&amp;VAR:SYMBOL=B1XH2C&amp;VAR:INDEX=0"}</definedName>
    <definedName name="_2434__FDSAUDITLINK__" hidden="1">{"fdsup://directions/FAT Viewer?action=UPDATE&amp;creator=factset&amp;DYN_ARGS=TRUE&amp;DOC_NAME=FAT:FQL_AUDITING_CLIENT_TEMPLATE.FAT&amp;display_string=Audit&amp;VAR:KEY=JCVMDSXUHE&amp;VAR:QUERY=KEZGX0NBUEVYKEFOTiwyMDEzLCwsLENBRClARUNBX01FRF9DQVBFWCgyMDEzLDQwNDMzLCwnQ1VSPUNBRCcsJ","1dJTj02MCxQRVY9WScpKQ==&amp;WINDOW=FIRST_POPUP&amp;HEIGHT=450&amp;WIDTH=450&amp;START_MAXIMIZED=FALSE&amp;VAR:CALENDAR=FIVEDAY&amp;VAR:SYMBOL=286685&amp;VAR:INDEX=0"}</definedName>
    <definedName name="_2435__FDSAUDITLINK__" hidden="1">{"fdsup://directions/FAT Viewer?action=UPDATE&amp;creator=factset&amp;DYN_ARGS=TRUE&amp;DOC_NAME=FAT:FQL_AUDITING_CLIENT_TEMPLATE.FAT&amp;display_string=Audit&amp;VAR:KEY=XULALQPQXY&amp;VAR:QUERY=KEZGX0NBUEVYKEFOTiwyMDEyLCwsLENBRClARUNBX01FRF9DQVBFWCgyMDEyLDQwNDMzLCwnQ1VSPUNBRCcsJ","1dJTj02MCxQRVY9WScpKQ==&amp;WINDOW=FIRST_POPUP&amp;HEIGHT=450&amp;WIDTH=450&amp;START_MAXIMIZED=FALSE&amp;VAR:CALENDAR=FIVEDAY&amp;VAR:SYMBOL=286685&amp;VAR:INDEX=0"}</definedName>
    <definedName name="_2436__FDSAUDITLINK__" hidden="1">{"fdsup://directions/FAT Viewer?action=UPDATE&amp;creator=factset&amp;DYN_ARGS=TRUE&amp;DOC_NAME=FAT:FQL_AUDITING_CLIENT_TEMPLATE.FAT&amp;display_string=Audit&amp;VAR:KEY=NITWPSFCBQ&amp;VAR:QUERY=KEZGX0NBUEVYKEFOTiwyMDExLCwsLENBRClARUNBX01FRF9DQVBFWCgyMDExLDQwNDMzLCwnQ1VSPUNBRCcsJ","1dJTj02MCxQRVY9WScpKQ==&amp;WINDOW=FIRST_POPUP&amp;HEIGHT=450&amp;WIDTH=450&amp;START_MAXIMIZED=FALSE&amp;VAR:CALENDAR=FIVEDAY&amp;VAR:SYMBOL=286685&amp;VAR:INDEX=0"}</definedName>
    <definedName name="_2437__FDSAUDITLINK__" hidden="1">{"fdsup://directions/FAT Viewer?action=UPDATE&amp;creator=factset&amp;DYN_ARGS=TRUE&amp;DOC_NAME=FAT:FQL_AUDITING_CLIENT_TEMPLATE.FAT&amp;display_string=Audit&amp;VAR:KEY=HKXQRQLKTO&amp;VAR:QUERY=KEZGX0NBUEVYKEFOTiwyMDEwLCwsLENBRClARUNBX01FRF9DQVBFWCgyMDEwLDQwNDMzLCwnQ1VSPUNBRCcsJ","1dJTj02MCxQRVY9WScpKQ==&amp;WINDOW=FIRST_POPUP&amp;HEIGHT=450&amp;WIDTH=450&amp;START_MAXIMIZED=FALSE&amp;VAR:CALENDAR=FIVEDAY&amp;VAR:SYMBOL=286685&amp;VAR:INDEX=0"}</definedName>
    <definedName name="_2438__FDSAUDITLINK__" hidden="1">{"fdsup://directions/FAT Viewer?action=UPDATE&amp;creator=factset&amp;DYN_ARGS=TRUE&amp;DOC_NAME=FAT:FQL_AUDITING_CLIENT_TEMPLATE.FAT&amp;display_string=Audit&amp;VAR:KEY=LGZWPGFKNA&amp;VAR:QUERY=KEZGX05FVF9JTkMoQU5OLDIwMTMsLCwsQ0FEKUBFQ0FfTUVEX05FVCgyMDEzLDQwNDMzLCwnQ1VSPUNBRCcsJ","1dJTj02MCxQRVY9WScpKQ==&amp;WINDOW=FIRST_POPUP&amp;HEIGHT=450&amp;WIDTH=450&amp;START_MAXIMIZED=FALSE&amp;VAR:CALENDAR=FIVEDAY&amp;VAR:SYMBOL=286685&amp;VAR:INDEX=0"}</definedName>
    <definedName name="_2439__FDSAUDITLINK__" hidden="1">{"fdsup://directions/FAT Viewer?action=UPDATE&amp;creator=factset&amp;DYN_ARGS=TRUE&amp;DOC_NAME=FAT:FQL_AUDITING_CLIENT_TEMPLATE.FAT&amp;display_string=Audit&amp;VAR:KEY=ZONSPCRARW&amp;VAR:QUERY=KEZGX05FVF9JTkMoQU5OLDIwMTIsLCwsQ0FEKUBFQ0FfTUVEX05FVCgyMDEyLDQwNDMzLCwnQ1VSPUNBRCcsJ","1dJTj02MCxQRVY9WScpKQ==&amp;WINDOW=FIRST_POPUP&amp;HEIGHT=450&amp;WIDTH=450&amp;START_MAXIMIZED=FALSE&amp;VAR:CALENDAR=FIVEDAY&amp;VAR:SYMBOL=286685&amp;VAR:INDEX=0"}</definedName>
    <definedName name="_2440__FDSAUDITLINK__" hidden="1">{"fdsup://directions/FAT Viewer?action=UPDATE&amp;creator=factset&amp;DYN_ARGS=TRUE&amp;DOC_NAME=FAT:FQL_AUDITING_CLIENT_TEMPLATE.FAT&amp;display_string=Audit&amp;VAR:KEY=FAVGJGJUHI&amp;VAR:QUERY=KEZGX05FVF9JTkMoQU5OLDIwMTEsLCwsQ0FEKUBFQ0FfTUVEX05FVCgyMDExLDQwNDMzLCwnQ1VSPUNBRCcsJ","1dJTj02MCxQRVY9WScpKQ==&amp;WINDOW=FIRST_POPUP&amp;HEIGHT=450&amp;WIDTH=450&amp;START_MAXIMIZED=FALSE&amp;VAR:CALENDAR=FIVEDAY&amp;VAR:SYMBOL=286685&amp;VAR:INDEX=0"}</definedName>
    <definedName name="_2441__FDSAUDITLINK__" hidden="1">{"fdsup://directions/FAT Viewer?action=UPDATE&amp;creator=factset&amp;DYN_ARGS=TRUE&amp;DOC_NAME=FAT:FQL_AUDITING_CLIENT_TEMPLATE.FAT&amp;display_string=Audit&amp;VAR:KEY=PCFKRKLQLM&amp;VAR:QUERY=KEZGX05FVF9JTkMoQU5OLDIwMTAsLCwsQ0FEKUBFQ0FfTUVEX05FVCgyMDEwLDQwNDMzLCwnQ1VSPUNBRCcsJ","1dJTj02MCxQRVY9WScpKQ==&amp;WINDOW=FIRST_POPUP&amp;HEIGHT=450&amp;WIDTH=450&amp;START_MAXIMIZED=FALSE&amp;VAR:CALENDAR=FIVEDAY&amp;VAR:SYMBOL=286685&amp;VAR:INDEX=0"}</definedName>
    <definedName name="_2442__FDSAUDITLINK__" hidden="1">{"fdsup://directions/FAT Viewer?action=UPDATE&amp;creator=factset&amp;DYN_ARGS=TRUE&amp;DOC_NAME=FAT:FQL_AUDITING_CLIENT_TEMPLATE.FAT&amp;display_string=Audit&amp;VAR:KEY=BALKBYHSJW&amp;VAR:QUERY=KEZGX0VCSVRfSUIoQU5OLDIwMTMsLCwsQ0FEKUBFQ0FfTUVEX0VCSVQoMjAxMyw0MDQzMywsJ0NVUj1DQUQnL","CdXSU49NjAsUEVWPVknKSk=&amp;WINDOW=FIRST_POPUP&amp;HEIGHT=450&amp;WIDTH=450&amp;START_MAXIMIZED=FALSE&amp;VAR:CALENDAR=FIVEDAY&amp;VAR:SYMBOL=286685&amp;VAR:INDEX=0"}</definedName>
    <definedName name="_2443__FDSAUDITLINK__" hidden="1">{"fdsup://directions/FAT Viewer?action=UPDATE&amp;creator=factset&amp;DYN_ARGS=TRUE&amp;DOC_NAME=FAT:FQL_AUDITING_CLIENT_TEMPLATE.FAT&amp;display_string=Audit&amp;VAR:KEY=HAVKRMPWJY&amp;VAR:QUERY=KEZGX0VCSVRfSUIoQU5OLDIwMTIsLCwsQ0FEKUBFQ0FfTUVEX0VCSVQoMjAxMiw0MDQzMywsJ0NVUj1DQUQnL","CdXSU49NjAsUEVWPVknKSk=&amp;WINDOW=FIRST_POPUP&amp;HEIGHT=450&amp;WIDTH=450&amp;START_MAXIMIZED=FALSE&amp;VAR:CALENDAR=FIVEDAY&amp;VAR:SYMBOL=286685&amp;VAR:INDEX=0"}</definedName>
    <definedName name="_2444__FDSAUDITLINK__" hidden="1">{"fdsup://directions/FAT Viewer?action=UPDATE&amp;creator=factset&amp;DYN_ARGS=TRUE&amp;DOC_NAME=FAT:FQL_AUDITING_CLIENT_TEMPLATE.FAT&amp;display_string=Audit&amp;VAR:KEY=JAHCLMRWVC&amp;VAR:QUERY=KEZGX0VCSVRfSUIoQU5OLDIwMTEsLCwsQ0FEKUBFQ0FfTUVEX0VCSVQoMjAxMSw0MDQzMywsJ0NVUj1DQUQnL","CdXSU49NjAsUEVWPVknKSk=&amp;WINDOW=FIRST_POPUP&amp;HEIGHT=450&amp;WIDTH=450&amp;START_MAXIMIZED=FALSE&amp;VAR:CALENDAR=FIVEDAY&amp;VAR:SYMBOL=286685&amp;VAR:INDEX=0"}</definedName>
    <definedName name="_2445__FDSAUDITLINK__" hidden="1">{"fdsup://directions/FAT Viewer?action=UPDATE&amp;creator=factset&amp;DYN_ARGS=TRUE&amp;DOC_NAME=FAT:FQL_AUDITING_CLIENT_TEMPLATE.FAT&amp;display_string=Audit&amp;VAR:KEY=LKPMVKVMNE&amp;VAR:QUERY=KEZGX0VCSVRfSUIoQU5OLDIwMTAsLCwsQ0FEKUBFQ0FfTUVEX0VCSVQoMjAxMCw0MDQzMywsJ0NVUj1DQUQnL","CdXSU49NjAsUEVWPVknKSk=&amp;WINDOW=FIRST_POPUP&amp;HEIGHT=450&amp;WIDTH=450&amp;START_MAXIMIZED=FALSE&amp;VAR:CALENDAR=FIVEDAY&amp;VAR:SYMBOL=286685&amp;VAR:INDEX=0"}</definedName>
    <definedName name="_2446__FDSAUDITLINK__" hidden="1">{"fdsup://directions/FAT Viewer?action=UPDATE&amp;creator=factset&amp;DYN_ARGS=TRUE&amp;DOC_NAME=FAT:FQL_AUDITING_CLIENT_TEMPLATE.FAT&amp;display_string=Audit&amp;VAR:KEY=BALKBYHSJW&amp;VAR:QUERY=KEZGX0VCSVRfSUIoQU5OLDIwMTMsLCwsQ0FEKUBFQ0FfTUVEX0VCSVQoMjAxMyw0MDQzMywsJ0NVUj1DQUQnL","CdXSU49NjAsUEVWPVknKSk=&amp;WINDOW=FIRST_POPUP&amp;HEIGHT=450&amp;WIDTH=450&amp;START_MAXIMIZED=FALSE&amp;VAR:CALENDAR=FIVEDAY&amp;VAR:SYMBOL=286685&amp;VAR:INDEX=0"}</definedName>
    <definedName name="_2447__FDSAUDITLINK__" hidden="1">{"fdsup://directions/FAT Viewer?action=UPDATE&amp;creator=factset&amp;DYN_ARGS=TRUE&amp;DOC_NAME=FAT:FQL_AUDITING_CLIENT_TEMPLATE.FAT&amp;display_string=Audit&amp;VAR:KEY=HAVKRMPWJY&amp;VAR:QUERY=KEZGX0VCSVRfSUIoQU5OLDIwMTIsLCwsQ0FEKUBFQ0FfTUVEX0VCSVQoMjAxMiw0MDQzMywsJ0NVUj1DQUQnL","CdXSU49NjAsUEVWPVknKSk=&amp;WINDOW=FIRST_POPUP&amp;HEIGHT=450&amp;WIDTH=450&amp;START_MAXIMIZED=FALSE&amp;VAR:CALENDAR=FIVEDAY&amp;VAR:SYMBOL=286685&amp;VAR:INDEX=0"}</definedName>
    <definedName name="_2448__FDSAUDITLINK__" hidden="1">{"fdsup://directions/FAT Viewer?action=UPDATE&amp;creator=factset&amp;DYN_ARGS=TRUE&amp;DOC_NAME=FAT:FQL_AUDITING_CLIENT_TEMPLATE.FAT&amp;display_string=Audit&amp;VAR:KEY=JAHCLMRWVC&amp;VAR:QUERY=KEZGX0VCSVRfSUIoQU5OLDIwMTEsLCwsQ0FEKUBFQ0FfTUVEX0VCSVQoMjAxMSw0MDQzMywsJ0NVUj1DQUQnL","CdXSU49NjAsUEVWPVknKSk=&amp;WINDOW=FIRST_POPUP&amp;HEIGHT=450&amp;WIDTH=450&amp;START_MAXIMIZED=FALSE&amp;VAR:CALENDAR=FIVEDAY&amp;VAR:SYMBOL=286685&amp;VAR:INDEX=0"}</definedName>
    <definedName name="_2449__FDSAUDITLINK__" hidden="1">{"fdsup://directions/FAT Viewer?action=UPDATE&amp;creator=factset&amp;DYN_ARGS=TRUE&amp;DOC_NAME=FAT:FQL_AUDITING_CLIENT_TEMPLATE.FAT&amp;display_string=Audit&amp;VAR:KEY=LKPMVKVMNE&amp;VAR:QUERY=KEZGX0VCSVRfSUIoQU5OLDIwMTAsLCwsQ0FEKUBFQ0FfTUVEX0VCSVQoMjAxMCw0MDQzMywsJ0NVUj1DQUQnL","CdXSU49NjAsUEVWPVknKSk=&amp;WINDOW=FIRST_POPUP&amp;HEIGHT=450&amp;WIDTH=450&amp;START_MAXIMIZED=FALSE&amp;VAR:CALENDAR=FIVEDAY&amp;VAR:SYMBOL=286685&amp;VAR:INDEX=0"}</definedName>
    <definedName name="_2450__FDSAUDITLINK__" hidden="1">{"fdsup://directions/FAT Viewer?action=UPDATE&amp;creator=factset&amp;DYN_ARGS=TRUE&amp;DOC_NAME=FAT:FQL_AUDITING_CLIENT_TEMPLATE.FAT&amp;display_string=Audit&amp;VAR:KEY=BCTEPEJWPU&amp;VAR:QUERY=RkZfRUJJVF9JQihBTk4sMjAwOSwsLCxDQUQp&amp;WINDOW=FIRST_POPUP&amp;HEIGHT=450&amp;WIDTH=450&amp;START_MA","XIMIZED=FALSE&amp;VAR:CALENDAR=FIVEDAY&amp;VAR:SYMBOL=286685&amp;VAR:INDEX=0"}</definedName>
    <definedName name="_2451__FDSAUDITLINK__" hidden="1">{"fdsup://directions/FAT Viewer?action=UPDATE&amp;creator=factset&amp;DYN_ARGS=TRUE&amp;DOC_NAME=FAT:FQL_AUDITING_CLIENT_TEMPLATE.FAT&amp;display_string=Audit&amp;VAR:KEY=JWNEFWVERU&amp;VAR:QUERY=RkZfRUJJVF9JQihBTk4sMjAwOCwsLCxDQUQp&amp;WINDOW=FIRST_POPUP&amp;HEIGHT=450&amp;WIDTH=450&amp;START_MA","XIMIZED=FALSE&amp;VAR:CALENDAR=FIVEDAY&amp;VAR:SYMBOL=286685&amp;VAR:INDEX=0"}</definedName>
    <definedName name="_2452__FDSAUDITLINK__" hidden="1">{"fdsup://directions/FAT Viewer?action=UPDATE&amp;creator=factset&amp;DYN_ARGS=TRUE&amp;DOC_NAME=FAT:FQL_AUDITING_CLIENT_TEMPLATE.FAT&amp;display_string=Audit&amp;VAR:KEY=DQRGZCLUJS&amp;VAR:QUERY=RkZfRUJJVF9JQihBTk4sMjAwNywsLCxDQUQp&amp;WINDOW=FIRST_POPUP&amp;HEIGHT=450&amp;WIDTH=450&amp;START_MA","XIMIZED=FALSE&amp;VAR:CALENDAR=FIVEDAY&amp;VAR:SYMBOL=286685&amp;VAR:INDEX=0"}</definedName>
    <definedName name="_2453__FDSAUDITLINK__" hidden="1">{"fdsup://directions/FAT Viewer?action=UPDATE&amp;creator=factset&amp;DYN_ARGS=TRUE&amp;DOC_NAME=FAT:FQL_AUDITING_CLIENT_TEMPLATE.FAT&amp;display_string=Audit&amp;VAR:KEY=VSFKNAPCVQ&amp;VAR:QUERY=KChGRl9FQklUX0lCKEFOTiwyMDEzLCwsLENBRCkrRkZfQU1PUlRfQ0YoQU5OLDIwMTMsLCwsQ0FEKSlAKEVDQ","V9NRURfRUJJVCgyMDEzLDQwNDMzLCwnQ1VSPUNBRCcsJ1dJTj02MCxQRVY9WScpK1pBVihFQ0FfTUVEX0dXKDIwMTMsNDA0MzMsLCdDVVI9Q0FEJywnV0lOPTYwLFBFVj1ZJykpKSk=&amp;WINDOW=FIRST_POPUP&amp;HEIGHT=450&amp;WIDTH=450&amp;START_MAXIMIZED=FALSE&amp;VAR:CALENDAR=FIVEDAY&amp;VAR:SYMBOL=286685&amp;VAR:INDEX=0"}</definedName>
    <definedName name="_2454__FDSAUDITLINK__" hidden="1">{"fdsup://directions/FAT Viewer?action=UPDATE&amp;creator=factset&amp;DYN_ARGS=TRUE&amp;DOC_NAME=FAT:FQL_AUDITING_CLIENT_TEMPLATE.FAT&amp;display_string=Audit&amp;VAR:KEY=ZMJENWRYNE&amp;VAR:QUERY=KChGRl9FQklUX0lCKEFOTiwyMDEyLCwsLENBRCkrRkZfQU1PUlRfQ0YoQU5OLDIwMTIsLCwsQ0FEKSlAKEVDQ","V9NRURfRUJJVCgyMDEyLDQwNDMzLCwnQ1VSPUNBRCcsJ1dJTj02MCxQRVY9WScpK1pBVihFQ0FfTUVEX0dXKDIwMTIsNDA0MzMsLCdDVVI9Q0FEJywnV0lOPTYwLFBFVj1ZJykpKSk=&amp;WINDOW=FIRST_POPUP&amp;HEIGHT=450&amp;WIDTH=450&amp;START_MAXIMIZED=FALSE&amp;VAR:CALENDAR=FIVEDAY&amp;VAR:SYMBOL=286685&amp;VAR:INDEX=0"}</definedName>
    <definedName name="_2455__FDSAUDITLINK__" hidden="1">{"fdsup://directions/FAT Viewer?action=UPDATE&amp;creator=factset&amp;DYN_ARGS=TRUE&amp;DOC_NAME=FAT:FQL_AUDITING_CLIENT_TEMPLATE.FAT&amp;display_string=Audit&amp;VAR:KEY=HYTKLGDKBE&amp;VAR:QUERY=KChGRl9FQklUX0lCKEFOTiwyMDExLCwsLENBRCkrRkZfQU1PUlRfQ0YoQU5OLDIwMTEsLCwsQ0FEKSlAKEVDQ","V9NRURfRUJJVCgyMDExLDQwNDMzLCwnQ1VSPUNBRCcsJ1dJTj02MCxQRVY9WScpK1pBVihFQ0FfTUVEX0dXKDIwMTEsNDA0MzMsLCdDVVI9Q0FEJywnV0lOPTYwLFBFVj1ZJykpKSk=&amp;WINDOW=FIRST_POPUP&amp;HEIGHT=450&amp;WIDTH=450&amp;START_MAXIMIZED=FALSE&amp;VAR:CALENDAR=FIVEDAY&amp;VAR:SYMBOL=286685&amp;VAR:INDEX=0"}</definedName>
    <definedName name="_2456__FDSAUDITLINK__" hidden="1">{"fdsup://directions/FAT Viewer?action=UPDATE&amp;creator=factset&amp;DYN_ARGS=TRUE&amp;DOC_NAME=FAT:FQL_AUDITING_CLIENT_TEMPLATE.FAT&amp;display_string=Audit&amp;VAR:KEY=PYTSTWVQPG&amp;VAR:QUERY=KChGRl9FQklUX0lCKEFOTiwyMDEwLCwsLENBRCkrRkZfQU1PUlRfQ0YoQU5OLDIwMTAsLCwsQ0FEKSlAKEVDQ","V9NRURfRUJJVCgyMDEwLDQwNDMzLCwnQ1VSPUNBRCcsJ1dJTj02MCxQRVY9WScpK1pBVihFQ0FfTUVEX0dXKDIwMTAsNDA0MzMsLCdDVVI9Q0FEJywnV0lOPTYwLFBFVj1ZJykpKSk=&amp;WINDOW=FIRST_POPUP&amp;HEIGHT=450&amp;WIDTH=450&amp;START_MAXIMIZED=FALSE&amp;VAR:CALENDAR=FIVEDAY&amp;VAR:SYMBOL=286685&amp;VAR:INDEX=0"}</definedName>
    <definedName name="_2457__FDSAUDITLINK__" hidden="1">{"fdsup://directions/FAT Viewer?action=UPDATE&amp;creator=factset&amp;DYN_ARGS=TRUE&amp;DOC_NAME=FAT:FQL_AUDITING_CLIENT_TEMPLATE.FAT&amp;display_string=Audit&amp;VAR:KEY=VAXWHUZEPE&amp;VAR:QUERY=RkZfRUJJVF9JQihBTk4sMjAwOSwsLCxDQUQpK0ZGX0FNT1JUX0NGKEFOTiwyMDA5LCwsLENBRCk=&amp;WINDOW=F","IRST_POPUP&amp;HEIGHT=450&amp;WIDTH=450&amp;START_MAXIMIZED=FALSE&amp;VAR:CALENDAR=FIVEDAY&amp;VAR:SYMBOL=286685&amp;VAR:INDEX=0"}</definedName>
    <definedName name="_2458__FDSAUDITLINK__" hidden="1">{"fdsup://directions/FAT Viewer?action=UPDATE&amp;creator=factset&amp;DYN_ARGS=TRUE&amp;DOC_NAME=FAT:FQL_AUDITING_CLIENT_TEMPLATE.FAT&amp;display_string=Audit&amp;VAR:KEY=VERIBYZCJK&amp;VAR:QUERY=RkZfRUJJVF9JQihBTk4sMjAwOCwsLCxDQUQpK0ZGX0FNT1JUX0NGKEFOTiwyMDA4LCwsLENBRCk=&amp;WINDOW=F","IRST_POPUP&amp;HEIGHT=450&amp;WIDTH=450&amp;START_MAXIMIZED=FALSE&amp;VAR:CALENDAR=FIVEDAY&amp;VAR:SYMBOL=286685&amp;VAR:INDEX=0"}</definedName>
    <definedName name="_2459__FDSAUDITLINK__" hidden="1">{"fdsup://directions/FAT Viewer?action=UPDATE&amp;creator=factset&amp;DYN_ARGS=TRUE&amp;DOC_NAME=FAT:FQL_AUDITING_CLIENT_TEMPLATE.FAT&amp;display_string=Audit&amp;VAR:KEY=FGLKJQDIXS&amp;VAR:QUERY=RkZfRUJJVF9JQihBTk4sMjAwNywsLCxDQUQpK0ZGX0FNT1JUX0NGKEFOTiwyMDA3LCwsLENBRCk=&amp;WINDOW=F","IRST_POPUP&amp;HEIGHT=450&amp;WIDTH=450&amp;START_MAXIMIZED=FALSE&amp;VAR:CALENDAR=FIVEDAY&amp;VAR:SYMBOL=286685&amp;VAR:INDEX=0"}</definedName>
    <definedName name="_2460__FDSAUDITLINK__" hidden="1">{"fdsup://Directions/FactSet Auditing Viewer?action=AUDIT_VALUE&amp;DB=129&amp;ID1=280415&amp;VALUEID=01001&amp;SDATE=2009&amp;PERIODTYPE=ANN_STD&amp;window=popup_no_bar&amp;width=385&amp;height=120&amp;START_MAXIMIZED=FALSE&amp;creator=factset&amp;display_string=Audit"}</definedName>
    <definedName name="_2461__FDSAUDITLINK__" hidden="1">{"fdsup://directions/FAT Viewer?action=UPDATE&amp;creator=factset&amp;DYN_ARGS=TRUE&amp;DOC_NAME=FAT:FQL_AUDITING_CLIENT_TEMPLATE.FAT&amp;display_string=Audit&amp;VAR:KEY=PQFWPKDWBS&amp;VAR:QUERY=RkZfRUJJVERBX0lCKEFOTiwyMDA3LCwsLENBRCk=&amp;WINDOW=FIRST_POPUP&amp;HEIGHT=450&amp;WIDTH=450&amp;STAR","T_MAXIMIZED=FALSE&amp;VAR:CALENDAR=FIVEDAY&amp;VAR:SYMBOL=280415&amp;VAR:INDEX=0"}</definedName>
    <definedName name="_2462__FDSAUDITLINK__" hidden="1">{"fdsup://directions/FAT Viewer?action=UPDATE&amp;creator=factset&amp;DYN_ARGS=TRUE&amp;DOC_NAME=FAT:FQL_AUDITING_CLIENT_TEMPLATE.FAT&amp;display_string=Audit&amp;VAR:KEY=TUTEXCTWVA&amp;VAR:QUERY=RkZfRUJJVERBX0lCKEFOTiwyMDA4LCwsLENBRCk=&amp;WINDOW=FIRST_POPUP&amp;HEIGHT=450&amp;WIDTH=450&amp;STAR","T_MAXIMIZED=FALSE&amp;VAR:CALENDAR=FIVEDAY&amp;VAR:SYMBOL=280415&amp;VAR:INDEX=0"}</definedName>
    <definedName name="_2463__FDSAUDITLINK__" hidden="1">{"fdsup://directions/FAT Viewer?action=UPDATE&amp;creator=factset&amp;DYN_ARGS=TRUE&amp;DOC_NAME=FAT:FQL_AUDITING_CLIENT_TEMPLATE.FAT&amp;display_string=Audit&amp;VAR:KEY=PKPKHGJQFW&amp;VAR:QUERY=RkZfRUJJVERBX0lCKEFOTiwyMDA5LCwsLENBRCk=&amp;WINDOW=FIRST_POPUP&amp;HEIGHT=450&amp;WIDTH=450&amp;STAR","T_MAXIMIZED=FALSE&amp;VAR:CALENDAR=FIVEDAY&amp;VAR:SYMBOL=280415&amp;VAR:INDEX=0"}</definedName>
    <definedName name="_2464__FDSAUDITLINK__" hidden="1">{"fdsup://directions/FAT Viewer?action=UPDATE&amp;creator=factset&amp;DYN_ARGS=TRUE&amp;DOC_NAME=FAT:FQL_AUDITING_CLIENT_TEMPLATE.FAT&amp;display_string=Audit&amp;VAR:KEY=FQZWTQVAHS&amp;VAR:QUERY=KEZGX0VCSVREQV9JQihBTk4sMjAxMCwsLCxDQUQpQEVDQV9NRURfRUJJVERBKDIwMTAsNDA0MzMsLCdDVVI9Q","0FEJywnV0lOPTYwLFBFVj1ZJykp&amp;WINDOW=FIRST_POPUP&amp;HEIGHT=450&amp;WIDTH=450&amp;START_MAXIMIZED=FALSE&amp;VAR:CALENDAR=FIVEDAY&amp;VAR:SYMBOL=280415&amp;VAR:INDEX=0"}</definedName>
    <definedName name="_2465__FDSAUDITLINK__" hidden="1">{"fdsup://directions/FAT Viewer?action=UPDATE&amp;creator=factset&amp;DYN_ARGS=TRUE&amp;DOC_NAME=FAT:FQL_AUDITING_CLIENT_TEMPLATE.FAT&amp;display_string=Audit&amp;VAR:KEY=JEVWNSLKHU&amp;VAR:QUERY=KEZGX0VCSVREQV9JQihBTk4sMjAxMSwsLCxDQUQpQEVDQV9NRURfRUJJVERBKDIwMTEsNDA0MzMsLCdDVVI9Q","0FEJywnV0lOPTYwLFBFVj1ZJykp&amp;WINDOW=FIRST_POPUP&amp;HEIGHT=450&amp;WIDTH=450&amp;START_MAXIMIZED=FALSE&amp;VAR:CALENDAR=FIVEDAY&amp;VAR:SYMBOL=280415&amp;VAR:INDEX=0"}</definedName>
    <definedName name="_2466__FDSAUDITLINK__" hidden="1">{"fdsup://directions/FAT Viewer?action=UPDATE&amp;creator=factset&amp;DYN_ARGS=TRUE&amp;DOC_NAME=FAT:FQL_AUDITING_CLIENT_TEMPLATE.FAT&amp;display_string=Audit&amp;VAR:KEY=XIZEFITUDO&amp;VAR:QUERY=KEZGX0VCSVREQV9JQihBTk4sMjAxMiwsLCxDQUQpQEVDQV9NRURfRUJJVERBKDIwMTIsNDA0MzMsLCdDVVI9Q","0FEJywnV0lOPTYwLFBFVj1ZJykp&amp;WINDOW=FIRST_POPUP&amp;HEIGHT=450&amp;WIDTH=450&amp;START_MAXIMIZED=FALSE&amp;VAR:CALENDAR=FIVEDAY&amp;VAR:SYMBOL=280415&amp;VAR:INDEX=0"}</definedName>
    <definedName name="_2467__FDSAUDITLINK__" hidden="1">{"fdsup://directions/FAT Viewer?action=UPDATE&amp;creator=factset&amp;DYN_ARGS=TRUE&amp;DOC_NAME=FAT:FQL_AUDITING_CLIENT_TEMPLATE.FAT&amp;display_string=Audit&amp;VAR:KEY=BCLOXIXKRY&amp;VAR:QUERY=KEZGX0VCSVREQV9JQihBTk4sMjAxMywsLCxDQUQpQEVDQV9NRURfRUJJVERBKDIwMTMsNDA0MzMsLCdDVVI9Q","0FEJywnV0lOPTYwLFBFVj1ZJykp&amp;WINDOW=FIRST_POPUP&amp;HEIGHT=450&amp;WIDTH=450&amp;START_MAXIMIZED=FALSE&amp;VAR:CALENDAR=FIVEDAY&amp;VAR:SYMBOL=280415&amp;VAR:INDEX=0"}</definedName>
    <definedName name="_2468__FDSAUDITLINK__" hidden="1">{"fdsup://directions/FAT Viewer?action=UPDATE&amp;creator=factset&amp;DYN_ARGS=TRUE&amp;DOC_NAME=FAT:FQL_AUDITING_CLIENT_TEMPLATE.FAT&amp;display_string=Audit&amp;VAR:KEY=DQRMDOXUZW&amp;VAR:QUERY=RkZfRUJJVF9JQihBTk4sMjAwNywsLCxDQUQpK0ZGX0FNT1JUX0NGKEFOTiwyMDA3LCwsLENBRCk=&amp;WINDOW=F","IRST_POPUP&amp;HEIGHT=450&amp;WIDTH=450&amp;START_MAXIMIZED=FALSE&amp;VAR:CALENDAR=FIVEDAY&amp;VAR:SYMBOL=280415&amp;VAR:INDEX=0"}</definedName>
    <definedName name="_2469__FDSAUDITLINK__" hidden="1">{"fdsup://directions/FAT Viewer?action=UPDATE&amp;creator=factset&amp;DYN_ARGS=TRUE&amp;DOC_NAME=FAT:FQL_AUDITING_CLIENT_TEMPLATE.FAT&amp;display_string=Audit&amp;VAR:KEY=DYXQHOHEZS&amp;VAR:QUERY=RkZfRUJJVF9JQihBTk4sMjAwOCwsLCxDQUQpK0ZGX0FNT1JUX0NGKEFOTiwyMDA4LCwsLENBRCk=&amp;WINDOW=F","IRST_POPUP&amp;HEIGHT=450&amp;WIDTH=450&amp;START_MAXIMIZED=FALSE&amp;VAR:CALENDAR=FIVEDAY&amp;VAR:SYMBOL=280415&amp;VAR:INDEX=0"}</definedName>
    <definedName name="_2470__FDSAUDITLINK__" hidden="1">{"fdsup://directions/FAT Viewer?action=UPDATE&amp;creator=factset&amp;DYN_ARGS=TRUE&amp;DOC_NAME=FAT:FQL_AUDITING_CLIENT_TEMPLATE.FAT&amp;display_string=Audit&amp;VAR:KEY=VEFUNADUXY&amp;VAR:QUERY=RkZfRUJJVF9JQihBTk4sMjAwOSwsLCxDQUQpK0ZGX0FNT1JUX0NGKEFOTiwyMDA5LCwsLENBRCk=&amp;WINDOW=F","IRST_POPUP&amp;HEIGHT=450&amp;WIDTH=450&amp;START_MAXIMIZED=FALSE&amp;VAR:CALENDAR=FIVEDAY&amp;VAR:SYMBOL=280415&amp;VAR:INDEX=0"}</definedName>
    <definedName name="_2471__FDSAUDITLINK__" hidden="1">{"fdsup://directions/FAT Viewer?action=UPDATE&amp;creator=factset&amp;DYN_ARGS=TRUE&amp;DOC_NAME=FAT:FQL_AUDITING_CLIENT_TEMPLATE.FAT&amp;display_string=Audit&amp;VAR:KEY=LOLADQVWTY&amp;VAR:QUERY=KChGRl9FQklUX0lCKEFOTiwyMDEwLCwsLENBRCkrRkZfQU1PUlRfQ0YoQU5OLDIwMTAsLCwsQ0FEKSlAKEVDQ","V9NRURfRUJJVCgyMDEwLDQwNDMzLCwnQ1VSPUNBRCcsJ1dJTj02MCxQRVY9WScpK1pBVihFQ0FfTUVEX0dXKDIwMTAsNDA0MzMsLCdDVVI9Q0FEJywnV0lOPTYwLFBFVj1ZJykpKSk=&amp;WINDOW=FIRST_POPUP&amp;HEIGHT=450&amp;WIDTH=450&amp;START_MAXIMIZED=FALSE&amp;VAR:CALENDAR=FIVEDAY&amp;VAR:SYMBOL=280415&amp;VAR:INDEX=0"}</definedName>
    <definedName name="_2472__FDSAUDITLINK__" hidden="1">{"fdsup://directions/FAT Viewer?action=UPDATE&amp;creator=factset&amp;DYN_ARGS=TRUE&amp;DOC_NAME=FAT:FQL_AUDITING_CLIENT_TEMPLATE.FAT&amp;display_string=Audit&amp;VAR:KEY=PYXCNEJMFS&amp;VAR:QUERY=KChGRl9FQklUX0lCKEFOTiwyMDExLCwsLENBRCkrRkZfQU1PUlRfQ0YoQU5OLDIwMTEsLCwsQ0FEKSlAKEVDQ","V9NRURfRUJJVCgyMDExLDQwNDMzLCwnQ1VSPUNBRCcsJ1dJTj02MCxQRVY9WScpK1pBVihFQ0FfTUVEX0dXKDIwMTEsNDA0MzMsLCdDVVI9Q0FEJywnV0lOPTYwLFBFVj1ZJykpKSk=&amp;WINDOW=FIRST_POPUP&amp;HEIGHT=450&amp;WIDTH=450&amp;START_MAXIMIZED=FALSE&amp;VAR:CALENDAR=FIVEDAY&amp;VAR:SYMBOL=280415&amp;VAR:INDEX=0"}</definedName>
    <definedName name="_2473__FDSAUDITLINK__" hidden="1">{"fdsup://directions/FAT Viewer?action=UPDATE&amp;creator=factset&amp;DYN_ARGS=TRUE&amp;DOC_NAME=FAT:FQL_AUDITING_CLIENT_TEMPLATE.FAT&amp;display_string=Audit&amp;VAR:KEY=PGRIRMNMXE&amp;VAR:QUERY=KChGRl9FQklUX0lCKEFOTiwyMDEyLCwsLENBRCkrRkZfQU1PUlRfQ0YoQU5OLDIwMTIsLCwsQ0FEKSlAKEVDQ","V9NRURfRUJJVCgyMDEyLDQwNDMzLCwnQ1VSPUNBRCcsJ1dJTj02MCxQRVY9WScpK1pBVihFQ0FfTUVEX0dXKDIwMTIsNDA0MzMsLCdDVVI9Q0FEJywnV0lOPTYwLFBFVj1ZJykpKSk=&amp;WINDOW=FIRST_POPUP&amp;HEIGHT=450&amp;WIDTH=450&amp;START_MAXIMIZED=FALSE&amp;VAR:CALENDAR=FIVEDAY&amp;VAR:SYMBOL=280415&amp;VAR:INDEX=0"}</definedName>
    <definedName name="_2474__FDSAUDITLINK__" hidden="1">{"fdsup://directions/FAT Viewer?action=UPDATE&amp;creator=factset&amp;DYN_ARGS=TRUE&amp;DOC_NAME=FAT:FQL_AUDITING_CLIENT_TEMPLATE.FAT&amp;display_string=Audit&amp;VAR:KEY=BQXIPYXYTU&amp;VAR:QUERY=KChGRl9FQklUX0lCKEFOTiwyMDEzLCwsLENBRCkrRkZfQU1PUlRfQ0YoQU5OLDIwMTMsLCwsQ0FEKSlAKEVDQ","V9NRURfRUJJVCgyMDEzLDQwNDMzLCwnQ1VSPUNBRCcsJ1dJTj02MCxQRVY9WScpK1pBVihFQ0FfTUVEX0dXKDIwMTMsNDA0MzMsLCdDVVI9Q0FEJywnV0lOPTYwLFBFVj1ZJykpKSk=&amp;WINDOW=FIRST_POPUP&amp;HEIGHT=450&amp;WIDTH=450&amp;START_MAXIMIZED=FALSE&amp;VAR:CALENDAR=FIVEDAY&amp;VAR:SYMBOL=280415&amp;VAR:INDEX=0"}</definedName>
    <definedName name="_2475__FDSAUDITLINK__" hidden="1">{"fdsup://directions/FAT Viewer?action=UPDATE&amp;creator=factset&amp;DYN_ARGS=TRUE&amp;DOC_NAME=FAT:FQL_AUDITING_CLIENT_TEMPLATE.FAT&amp;display_string=Audit&amp;VAR:KEY=ZGTWLSRYTG&amp;VAR:QUERY=RkZfRUJJVF9JQihBTk4sMjAwNywsLCxDQUQp&amp;WINDOW=FIRST_POPUP&amp;HEIGHT=450&amp;WIDTH=450&amp;START_MA","XIMIZED=FALSE&amp;VAR:CALENDAR=FIVEDAY&amp;VAR:SYMBOL=280415&amp;VAR:INDEX=0"}</definedName>
    <definedName name="_2476__FDSAUDITLINK__" hidden="1">{"fdsup://directions/FAT Viewer?action=UPDATE&amp;creator=factset&amp;DYN_ARGS=TRUE&amp;DOC_NAME=FAT:FQL_AUDITING_CLIENT_TEMPLATE.FAT&amp;display_string=Audit&amp;VAR:KEY=XWLIPUNANW&amp;VAR:QUERY=RkZfRUJJVF9JQihBTk4sMjAwOCwsLCxDQUQp&amp;WINDOW=FIRST_POPUP&amp;HEIGHT=450&amp;WIDTH=450&amp;START_MA","XIMIZED=FALSE&amp;VAR:CALENDAR=FIVEDAY&amp;VAR:SYMBOL=280415&amp;VAR:INDEX=0"}</definedName>
    <definedName name="_2477__FDSAUDITLINK__" hidden="1">{"fdsup://directions/FAT Viewer?action=UPDATE&amp;creator=factset&amp;DYN_ARGS=TRUE&amp;DOC_NAME=FAT:FQL_AUDITING_CLIENT_TEMPLATE.FAT&amp;display_string=Audit&amp;VAR:KEY=ZSJWPCTIDY&amp;VAR:QUERY=RkZfRUJJVF9JQihBTk4sMjAwOSwsLCxDQUQp&amp;WINDOW=FIRST_POPUP&amp;HEIGHT=450&amp;WIDTH=450&amp;START_MA","XIMIZED=FALSE&amp;VAR:CALENDAR=FIVEDAY&amp;VAR:SYMBOL=280415&amp;VAR:INDEX=0"}</definedName>
    <definedName name="_2478__FDSAUDITLINK__" hidden="1">{"fdsup://directions/FAT Viewer?action=UPDATE&amp;creator=factset&amp;DYN_ARGS=TRUE&amp;DOC_NAME=FAT:FQL_AUDITING_CLIENT_TEMPLATE.FAT&amp;display_string=Audit&amp;VAR:KEY=VYJWDKTWLM&amp;VAR:QUERY=KEZGX0VCSVRfSUIoQU5OLDIwMTAsLCwsQ0FEKUBFQ0FfTUVEX0VCSVQoMjAxMCw0MDQzMywsJ0NVUj1DQUQnL","CdXSU49NjAsUEVWPVknKSk=&amp;WINDOW=FIRST_POPUP&amp;HEIGHT=450&amp;WIDTH=450&amp;START_MAXIMIZED=FALSE&amp;VAR:CALENDAR=FIVEDAY&amp;VAR:SYMBOL=280415&amp;VAR:INDEX=0"}</definedName>
    <definedName name="_2479__FDSAUDITLINK__" hidden="1">{"fdsup://directions/FAT Viewer?action=UPDATE&amp;creator=factset&amp;DYN_ARGS=TRUE&amp;DOC_NAME=FAT:FQL_AUDITING_CLIENT_TEMPLATE.FAT&amp;display_string=Audit&amp;VAR:KEY=PEDKLSVOJW&amp;VAR:QUERY=KEZGX0VCSVRfSUIoQU5OLDIwMTEsLCwsQ0FEKUBFQ0FfTUVEX0VCSVQoMjAxMSw0MDQzMywsJ0NVUj1DQUQnL","CdXSU49NjAsUEVWPVknKSk=&amp;WINDOW=FIRST_POPUP&amp;HEIGHT=450&amp;WIDTH=450&amp;START_MAXIMIZED=FALSE&amp;VAR:CALENDAR=FIVEDAY&amp;VAR:SYMBOL=280415&amp;VAR:INDEX=0"}</definedName>
    <definedName name="_2480__FDSAUDITLINK__" hidden="1">{"fdsup://directions/FAT Viewer?action=UPDATE&amp;creator=factset&amp;DYN_ARGS=TRUE&amp;DOC_NAME=FAT:FQL_AUDITING_CLIENT_TEMPLATE.FAT&amp;display_string=Audit&amp;VAR:KEY=RWNUXUBMHW&amp;VAR:QUERY=KEZGX0VCSVRfSUIoQU5OLDIwMTIsLCwsQ0FEKUBFQ0FfTUVEX0VCSVQoMjAxMiw0MDQzMywsJ0NVUj1DQUQnL","CdXSU49NjAsUEVWPVknKSk=&amp;WINDOW=FIRST_POPUP&amp;HEIGHT=450&amp;WIDTH=450&amp;START_MAXIMIZED=FALSE&amp;VAR:CALENDAR=FIVEDAY&amp;VAR:SYMBOL=280415&amp;VAR:INDEX=0"}</definedName>
    <definedName name="_2481__FDSAUDITLINK__" hidden="1">{"fdsup://directions/FAT Viewer?action=UPDATE&amp;creator=factset&amp;DYN_ARGS=TRUE&amp;DOC_NAME=FAT:FQL_AUDITING_CLIENT_TEMPLATE.FAT&amp;display_string=Audit&amp;VAR:KEY=RCNKJIBUVK&amp;VAR:QUERY=KEZGX0VCSVRfSUIoQU5OLDIwMTMsLCwsQ0FEKUBFQ0FfTUVEX0VCSVQoMjAxMyw0MDQzMywsJ0NVUj1DQUQnL","CdXSU49NjAsUEVWPVknKSk=&amp;WINDOW=FIRST_POPUP&amp;HEIGHT=450&amp;WIDTH=450&amp;START_MAXIMIZED=FALSE&amp;VAR:CALENDAR=FIVEDAY&amp;VAR:SYMBOL=280415&amp;VAR:INDEX=0"}</definedName>
    <definedName name="_2482__FDSAUDITLINK__" hidden="1">{"fdsup://Directions/FactSet Auditing Viewer?action=AUDIT_VALUE&amp;DB=129&amp;ID1=280415&amp;VALUEID=01250&amp;SDATE=2009&amp;PERIODTYPE=ANN_STD&amp;window=popup_no_bar&amp;width=385&amp;height=120&amp;START_MAXIMIZED=FALSE&amp;creator=factset&amp;display_string=Audit"}</definedName>
    <definedName name="_2483__FDSAUDITLINK__" hidden="1">{"fdsup://directions/FAT Viewer?action=UPDATE&amp;creator=factset&amp;DYN_ARGS=TRUE&amp;DOC_NAME=FAT:FQL_AUDITING_CLIENT_TEMPLATE.FAT&amp;display_string=Audit&amp;VAR:KEY=VYJWDKTWLM&amp;VAR:QUERY=KEZGX0VCSVRfSUIoQU5OLDIwMTAsLCwsQ0FEKUBFQ0FfTUVEX0VCSVQoMjAxMCw0MDQzMywsJ0NVUj1DQUQnL","CdXSU49NjAsUEVWPVknKSk=&amp;WINDOW=FIRST_POPUP&amp;HEIGHT=450&amp;WIDTH=450&amp;START_MAXIMIZED=FALSE&amp;VAR:CALENDAR=FIVEDAY&amp;VAR:SYMBOL=280415&amp;VAR:INDEX=0"}</definedName>
    <definedName name="_2484__FDSAUDITLINK__" hidden="1">{"fdsup://directions/FAT Viewer?action=UPDATE&amp;creator=factset&amp;DYN_ARGS=TRUE&amp;DOC_NAME=FAT:FQL_AUDITING_CLIENT_TEMPLATE.FAT&amp;display_string=Audit&amp;VAR:KEY=PEDKLSVOJW&amp;VAR:QUERY=KEZGX0VCSVRfSUIoQU5OLDIwMTEsLCwsQ0FEKUBFQ0FfTUVEX0VCSVQoMjAxMSw0MDQzMywsJ0NVUj1DQUQnL","CdXSU49NjAsUEVWPVknKSk=&amp;WINDOW=FIRST_POPUP&amp;HEIGHT=450&amp;WIDTH=450&amp;START_MAXIMIZED=FALSE&amp;VAR:CALENDAR=FIVEDAY&amp;VAR:SYMBOL=280415&amp;VAR:INDEX=0"}</definedName>
    <definedName name="_2485__FDSAUDITLINK__" hidden="1">{"fdsup://directions/FAT Viewer?action=UPDATE&amp;creator=factset&amp;DYN_ARGS=TRUE&amp;DOC_NAME=FAT:FQL_AUDITING_CLIENT_TEMPLATE.FAT&amp;display_string=Audit&amp;VAR:KEY=RWNUXUBMHW&amp;VAR:QUERY=KEZGX0VCSVRfSUIoQU5OLDIwMTIsLCwsQ0FEKUBFQ0FfTUVEX0VCSVQoMjAxMiw0MDQzMywsJ0NVUj1DQUQnL","CdXSU49NjAsUEVWPVknKSk=&amp;WINDOW=FIRST_POPUP&amp;HEIGHT=450&amp;WIDTH=450&amp;START_MAXIMIZED=FALSE&amp;VAR:CALENDAR=FIVEDAY&amp;VAR:SYMBOL=280415&amp;VAR:INDEX=0"}</definedName>
    <definedName name="_2486__FDSAUDITLINK__" hidden="1">{"fdsup://directions/FAT Viewer?action=UPDATE&amp;creator=factset&amp;DYN_ARGS=TRUE&amp;DOC_NAME=FAT:FQL_AUDITING_CLIENT_TEMPLATE.FAT&amp;display_string=Audit&amp;VAR:KEY=RCNKJIBUVK&amp;VAR:QUERY=KEZGX0VCSVRfSUIoQU5OLDIwMTMsLCwsQ0FEKUBFQ0FfTUVEX0VCSVQoMjAxMyw0MDQzMywsJ0NVUj1DQUQnL","CdXSU49NjAsUEVWPVknKSk=&amp;WINDOW=FIRST_POPUP&amp;HEIGHT=450&amp;WIDTH=450&amp;START_MAXIMIZED=FALSE&amp;VAR:CALENDAR=FIVEDAY&amp;VAR:SYMBOL=280415&amp;VAR:INDEX=0"}</definedName>
    <definedName name="_2487__FDSAUDITLINK__" hidden="1">{"fdsup://directions/FAT Viewer?action=UPDATE&amp;creator=factset&amp;DYN_ARGS=TRUE&amp;DOC_NAME=FAT:FQL_AUDITING_CLIENT_TEMPLATE.FAT&amp;display_string=Audit&amp;VAR:KEY=VAPYLMDKPM&amp;VAR:QUERY=RkZfTkVUX0lOQyhBTk4sMjAwNywsLCxDQUQp&amp;WINDOW=FIRST_POPUP&amp;HEIGHT=450&amp;WIDTH=450&amp;START_MA","XIMIZED=FALSE&amp;VAR:CALENDAR=FIVEDAY&amp;VAR:SYMBOL=280415&amp;VAR:INDEX=0"}</definedName>
    <definedName name="_2488__FDSAUDITLINK__" hidden="1">{"fdsup://directions/FAT Viewer?action=UPDATE&amp;creator=factset&amp;DYN_ARGS=TRUE&amp;DOC_NAME=FAT:FQL_AUDITING_CLIENT_TEMPLATE.FAT&amp;display_string=Audit&amp;VAR:KEY=TUTSTYFCPK&amp;VAR:QUERY=RkZfTkVUX0lOQyhBTk4sMjAwOCwsLCxDQUQp&amp;WINDOW=FIRST_POPUP&amp;HEIGHT=450&amp;WIDTH=450&amp;START_MA","XIMIZED=FALSE&amp;VAR:CALENDAR=FIVEDAY&amp;VAR:SYMBOL=280415&amp;VAR:INDEX=0"}</definedName>
    <definedName name="_2489__FDSAUDITLINK__" hidden="1">{"fdsup://directions/FAT Viewer?action=UPDATE&amp;creator=factset&amp;DYN_ARGS=TRUE&amp;DOC_NAME=FAT:FQL_AUDITING_CLIENT_TEMPLATE.FAT&amp;display_string=Audit&amp;VAR:KEY=DKDCRMNSJY&amp;VAR:QUERY=RkZfTkVUX0lOQyhBTk4sMjAwOSwsLCxDQUQp&amp;WINDOW=FIRST_POPUP&amp;HEIGHT=450&amp;WIDTH=450&amp;START_MA","XIMIZED=FALSE&amp;VAR:CALENDAR=FIVEDAY&amp;VAR:SYMBOL=280415&amp;VAR:INDEX=0"}</definedName>
    <definedName name="_2490__FDSAUDITLINK__" hidden="1">{"fdsup://directions/FAT Viewer?action=UPDATE&amp;creator=factset&amp;DYN_ARGS=TRUE&amp;DOC_NAME=FAT:FQL_AUDITING_CLIENT_TEMPLATE.FAT&amp;display_string=Audit&amp;VAR:KEY=FAZURCPGDY&amp;VAR:QUERY=KEZGX05FVF9JTkMoQU5OLDIwMTAsLCwsQ0FEKUBFQ0FfTUVEX05FVCgyMDEwLDQwNDMzLCwnQ1VSPUNBRCcsJ","1dJTj02MCxQRVY9WScpKQ==&amp;WINDOW=FIRST_POPUP&amp;HEIGHT=450&amp;WIDTH=450&amp;START_MAXIMIZED=FALSE&amp;VAR:CALENDAR=FIVEDAY&amp;VAR:SYMBOL=280415&amp;VAR:INDEX=0"}</definedName>
    <definedName name="_2491__FDSAUDITLINK__" hidden="1">{"fdsup://directions/FAT Viewer?action=UPDATE&amp;creator=factset&amp;DYN_ARGS=TRUE&amp;DOC_NAME=FAT:FQL_AUDITING_CLIENT_TEMPLATE.FAT&amp;display_string=Audit&amp;VAR:KEY=TARMPUPQLI&amp;VAR:QUERY=KEZGX05FVF9JTkMoQU5OLDIwMTEsLCwsQ0FEKUBFQ0FfTUVEX05FVCgyMDExLDQwNDMzLCwnQ1VSPUNBRCcsJ","1dJTj02MCxQRVY9WScpKQ==&amp;WINDOW=FIRST_POPUP&amp;HEIGHT=450&amp;WIDTH=450&amp;START_MAXIMIZED=FALSE&amp;VAR:CALENDAR=FIVEDAY&amp;VAR:SYMBOL=280415&amp;VAR:INDEX=0"}</definedName>
    <definedName name="_2492__FDSAUDITLINK__" hidden="1">{"fdsup://directions/FAT Viewer?action=UPDATE&amp;creator=factset&amp;DYN_ARGS=TRUE&amp;DOC_NAME=FAT:FQL_AUDITING_CLIENT_TEMPLATE.FAT&amp;display_string=Audit&amp;VAR:KEY=BOBENGVWBG&amp;VAR:QUERY=KEZGX05FVF9JTkMoQU5OLDIwMTIsLCwsQ0FEKUBFQ0FfTUVEX05FVCgyMDEyLDQwNDMzLCwnQ1VSPUNBRCcsJ","1dJTj02MCxQRVY9WScpKQ==&amp;WINDOW=FIRST_POPUP&amp;HEIGHT=450&amp;WIDTH=450&amp;START_MAXIMIZED=FALSE&amp;VAR:CALENDAR=FIVEDAY&amp;VAR:SYMBOL=280415&amp;VAR:INDEX=0"}</definedName>
    <definedName name="_2493__FDSAUDITLINK__" hidden="1">{"fdsup://directions/FAT Viewer?action=UPDATE&amp;creator=factset&amp;DYN_ARGS=TRUE&amp;DOC_NAME=FAT:FQL_AUDITING_CLIENT_TEMPLATE.FAT&amp;display_string=Audit&amp;VAR:KEY=VGBGVIXONK&amp;VAR:QUERY=KEZGX05FVF9JTkMoQU5OLDIwMTMsLCwsQ0FEKUBFQ0FfTUVEX05FVCgyMDEzLDQwNDMzLCwnQ1VSPUNBRCcsJ","1dJTj02MCxQRVY9WScpKQ==&amp;WINDOW=FIRST_POPUP&amp;HEIGHT=450&amp;WIDTH=450&amp;START_MAXIMIZED=FALSE&amp;VAR:CALENDAR=FIVEDAY&amp;VAR:SYMBOL=280415&amp;VAR:INDEX=0"}</definedName>
    <definedName name="_2494__FDSAUDITLINK__" hidden="1">{"fdsup://directions/FAT Viewer?action=UPDATE&amp;creator=factset&amp;DYN_ARGS=TRUE&amp;DOC_NAME=FAT:FQL_AUDITING_CLIENT_TEMPLATE.FAT&amp;display_string=Audit&amp;VAR:KEY=XUNCLYVMPO&amp;VAR:QUERY=RkZfQ0FQRVgoQU5OLDIwMDcsLCwsQ0FEKQ==&amp;WINDOW=FIRST_POPUP&amp;HEIGHT=450&amp;WIDTH=450&amp;START_MA","XIMIZED=FALSE&amp;VAR:CALENDAR=FIVEDAY&amp;VAR:SYMBOL=280415&amp;VAR:INDEX=0"}</definedName>
    <definedName name="_2495__FDSAUDITLINK__" hidden="1">{"fdsup://directions/FAT Viewer?action=UPDATE&amp;creator=factset&amp;DYN_ARGS=TRUE&amp;DOC_NAME=FAT:FQL_AUDITING_CLIENT_TEMPLATE.FAT&amp;display_string=Audit&amp;VAR:KEY=TEBEPORMHU&amp;VAR:QUERY=RkZfQ0FQRVgoQU5OLDIwMDgsLCwsQ0FEKQ==&amp;WINDOW=FIRST_POPUP&amp;HEIGHT=450&amp;WIDTH=450&amp;START_MA","XIMIZED=FALSE&amp;VAR:CALENDAR=FIVEDAY&amp;VAR:SYMBOL=280415&amp;VAR:INDEX=0"}</definedName>
    <definedName name="_2496__FDSAUDITLINK__" hidden="1">{"fdsup://directions/FAT Viewer?action=UPDATE&amp;creator=factset&amp;DYN_ARGS=TRUE&amp;DOC_NAME=FAT:FQL_AUDITING_CLIENT_TEMPLATE.FAT&amp;display_string=Audit&amp;VAR:KEY=PCDKHMNKRI&amp;VAR:QUERY=RkZfQ0FQRVgoQU5OLDIwMDksLCwsQ0FEKQ==&amp;WINDOW=FIRST_POPUP&amp;HEIGHT=450&amp;WIDTH=450&amp;START_MA","XIMIZED=FALSE&amp;VAR:CALENDAR=FIVEDAY&amp;VAR:SYMBOL=280415&amp;VAR:INDEX=0"}</definedName>
    <definedName name="_2497__FDSAUDITLINK__" hidden="1">{"fdsup://directions/FAT Viewer?action=UPDATE&amp;creator=factset&amp;DYN_ARGS=TRUE&amp;DOC_NAME=FAT:FQL_AUDITING_CLIENT_TEMPLATE.FAT&amp;display_string=Audit&amp;VAR:KEY=VYHWLOBEVO&amp;VAR:QUERY=KEZGX0NBUEVYKEFOTiwyMDEwLCwsLENBRClARUNBX01FRF9DQVBFWCgyMDEwLDQwNDMzLCwnQ1VSPUNBRCcsJ","1dJTj02MCxQRVY9WScpKQ==&amp;WINDOW=FIRST_POPUP&amp;HEIGHT=450&amp;WIDTH=450&amp;START_MAXIMIZED=FALSE&amp;VAR:CALENDAR=FIVEDAY&amp;VAR:SYMBOL=280415&amp;VAR:INDEX=0"}</definedName>
    <definedName name="_2498__FDSAUDITLINK__" hidden="1">{"fdsup://directions/FAT Viewer?action=UPDATE&amp;creator=factset&amp;DYN_ARGS=TRUE&amp;DOC_NAME=FAT:FQL_AUDITING_CLIENT_TEMPLATE.FAT&amp;display_string=Audit&amp;VAR:KEY=ZMRSHYLMVU&amp;VAR:QUERY=KEZGX0NBUEVYKEFOTiwyMDExLCwsLENBRClARUNBX01FRF9DQVBFWCgyMDExLDQwNDMzLCwnQ1VSPUNBRCcsJ","1dJTj02MCxQRVY9WScpKQ==&amp;WINDOW=FIRST_POPUP&amp;HEIGHT=450&amp;WIDTH=450&amp;START_MAXIMIZED=FALSE&amp;VAR:CALENDAR=FIVEDAY&amp;VAR:SYMBOL=280415&amp;VAR:INDEX=0"}</definedName>
    <definedName name="_2499__FDSAUDITLINK__" hidden="1">{"fdsup://directions/FAT Viewer?action=UPDATE&amp;creator=factset&amp;DYN_ARGS=TRUE&amp;DOC_NAME=FAT:FQL_AUDITING_CLIENT_TEMPLATE.FAT&amp;display_string=Audit&amp;VAR:KEY=DYXGHAJELO&amp;VAR:QUERY=KEZGX0NBUEVYKEFOTiwyMDEyLCwsLENBRClARUNBX01FRF9DQVBFWCgyMDEyLDQwNDMzLCwnQ1VSPUNBRCcsJ","1dJTj02MCxQRVY9WScpKQ==&amp;WINDOW=FIRST_POPUP&amp;HEIGHT=450&amp;WIDTH=450&amp;START_MAXIMIZED=FALSE&amp;VAR:CALENDAR=FIVEDAY&amp;VAR:SYMBOL=280415&amp;VAR:INDEX=0"}</definedName>
    <definedName name="_25__FDSAUDITLINK__" hidden="1">{"fdsup://directions/FAT Viewer?action=UPDATE&amp;creator=factset&amp;DYN_ARGS=TRUE&amp;DOC_NAME=FAT:FQL_AUDITING_CLIENT_TEMPLATE.FAT&amp;display_string=Audit&amp;VAR:KEY=NSRIPGVYBA&amp;VAR:QUERY=RkZfRU5UUlBSX1ZBTF9EQUlMWSgzOTMzOSw0MDQzNixELFJGLEVDX0NVUlIoKSwnRElMJykvL0VDX01FQU5fR","UJJVF9OVE1BKDM5MzM5LDQwNDM2LEQp&amp;WINDOW=FIRST_POPUP&amp;HEIGHT=450&amp;WIDTH=450&amp;START_MAXIMIZED=FALSE&amp;VAR:CALENDAR=FIVEDAY&amp;VAR:SYMBOL=505160&amp;VAR:INDEX=0"}</definedName>
    <definedName name="_2500__FDSAUDITLINK__" hidden="1">{"fdsup://directions/FAT Viewer?action=UPDATE&amp;creator=factset&amp;DYN_ARGS=TRUE&amp;DOC_NAME=FAT:FQL_AUDITING_CLIENT_TEMPLATE.FAT&amp;display_string=Audit&amp;VAR:KEY=XQLEFIVILC&amp;VAR:QUERY=KEZGX0NBUEVYKEFOTiwyMDEzLCwsLENBRClARUNBX01FRF9DQVBFWCgyMDEzLDQwNDMzLCwnQ1VSPUNBRCcsJ","1dJTj02MCxQRVY9WScpKQ==&amp;WINDOW=FIRST_POPUP&amp;HEIGHT=450&amp;WIDTH=450&amp;START_MAXIMIZED=FALSE&amp;VAR:CALENDAR=FIVEDAY&amp;VAR:SYMBOL=280415&amp;VAR:INDEX=0"}</definedName>
    <definedName name="_2501__FDSAUDITLINK__" hidden="1">{"fdsup://Directions/FactSet Auditing Viewer?action=AUDIT_VALUE&amp;DB=129&amp;ID1=280415&amp;VALUEID=04831&amp;SDATE=2009&amp;PERIODTYPE=ANN_STD&amp;window=popup_no_bar&amp;width=385&amp;height=120&amp;START_MAXIMIZED=FALSE&amp;creator=factset&amp;display_string=Audit"}</definedName>
    <definedName name="_2503__FDSAUDITLINK__" hidden="1">{"fdsup://directions/FAT Viewer?action=UPDATE&amp;creator=factset&amp;DYN_ARGS=TRUE&amp;DOC_NAME=FAT:FQL_AUDITING_CLIENT_TEMPLATE.FAT&amp;display_string=Audit&amp;VAR:KEY=QXCDGNMDKZ&amp;VAR:QUERY=RkZfQ0FQRVgoQU5OLDIwMDksLCwsVVNEKQ==&amp;WINDOW=FIRST_POPUP&amp;HEIGHT=450&amp;WIDTH=450&amp;START_MA","XIMIZED=FALSE&amp;VAR:CALENDAR=FIVEDAY&amp;VAR:SYMBOL=B1XH2C&amp;VAR:INDEX=0"}</definedName>
    <definedName name="_2504__FDSAUDITLINK__" hidden="1">{"fdsup://directions/FAT Viewer?action=UPDATE&amp;creator=factset&amp;DYN_ARGS=TRUE&amp;DOC_NAME=FAT:FQL_AUDITING_CLIENT_TEMPLATE.FAT&amp;display_string=Audit&amp;VAR:KEY=GDSRYFGLIT&amp;VAR:QUERY=RkZfRUJJVF9JQihBTk4sMjAwNywsLCxTRUsp&amp;WINDOW=FIRST_POPUP&amp;HEIGHT=450&amp;WIDTH=450&amp;START_MA","XIMIZED=FALSE&amp;VAR:CALENDAR=FIVEDAY&amp;VAR:SYMBOL=591591&amp;VAR:INDEX=0"}</definedName>
    <definedName name="_2505__FDSAUDITLINK__" hidden="1">{"fdsup://directions/FAT Viewer?action=UPDATE&amp;creator=factset&amp;DYN_ARGS=TRUE&amp;DOC_NAME=FAT:FQL_AUDITING_CLIENT_TEMPLATE.FAT&amp;display_string=Audit&amp;VAR:KEY=QNIRQZKZIN&amp;VAR:QUERY=KEZGX0VCSVRfSUIoQU5OLDIwMTIsLCwsU0VLKUBFQ0FfTUVEX0VCSVQoMjAxMiw0MDQzNSwsLCdDVVI9U0VLJ","ywnV0lOPTEwMCxQRVY9WScpKQ==&amp;WINDOW=FIRST_POPUP&amp;HEIGHT=450&amp;WIDTH=450&amp;START_MAXIMIZED=FALSE&amp;VAR:CALENDAR=FIVEDAY&amp;VAR:SYMBOL=591591&amp;VAR:INDEX=0"}</definedName>
    <definedName name="_2506__FDSAUDITLINK__" hidden="1">{"fdsup://directions/FAT Viewer?action=UPDATE&amp;creator=factset&amp;DYN_ARGS=TRUE&amp;DOC_NAME=FAT:FQL_AUDITING_CLIENT_TEMPLATE.FAT&amp;display_string=Audit&amp;VAR:KEY=KLONQNCTUF&amp;VAR:QUERY=KEZGX05FVF9JTkMoQU5OLDIwMTMsLCwsVVNEKUBFQ0FfTUVEX05FVCgyMDEzLDQwNDM1LCwsJ0NVUj1VU0QnL","CdXSU49MTAwLFBFVj1ZJykp&amp;WINDOW=FIRST_POPUP&amp;HEIGHT=450&amp;WIDTH=450&amp;START_MAXIMIZED=FALSE&amp;VAR:CALENDAR=FIVEDAY&amp;VAR:SYMBOL=B1XH2C&amp;VAR:INDEX=0"}</definedName>
    <definedName name="_2507__FDSAUDITLINK__" hidden="1">{"fdsup://Directions/FactSet Auditing Viewer?action=AUDIT_VALUE&amp;DB=129&amp;ID1=591591&amp;VALUEID=04831&amp;SDATE=2008&amp;PERIODTYPE=ANN_STD&amp;window=popup_no_bar&amp;width=385&amp;height=120&amp;START_MAXIMIZED=FALSE&amp;creator=factset&amp;display_string=Audit"}</definedName>
    <definedName name="_2509__FDSAUDITLINK__" hidden="1">{"fdsup://directions/FAT Viewer?action=UPDATE&amp;creator=factset&amp;DYN_ARGS=TRUE&amp;DOC_NAME=FAT:FQL_AUDITING_CLIENT_TEMPLATE.FAT&amp;display_string=Audit&amp;VAR:KEY=GTGZOPUJSF&amp;VAR:QUERY=KEZGX0VCSVRfSUIoQU5OLDIwMTAsLCwsVVNEKUBFQ0FfTUVEX0VCSVQoMjAxMCw0MDQzNSwsLCdDVVI9VVNEJ","ywnV0lOPTEwMCxQRVY9WScpKQ==&amp;WINDOW=FIRST_POPUP&amp;HEIGHT=450&amp;WIDTH=450&amp;START_MAXIMIZED=FALSE&amp;VAR:CALENDAR=FIVEDAY&amp;VAR:SYMBOL=B1XH2C&amp;VAR:INDEX=0"}</definedName>
    <definedName name="_2510__FDSAUDITLINK__" hidden="1">{"fdsup://directions/FAT Viewer?action=UPDATE&amp;creator=factset&amp;DYN_ARGS=TRUE&amp;DOC_NAME=FAT:FQL_AUDITING_CLIENT_TEMPLATE.FAT&amp;display_string=Audit&amp;VAR:KEY=GHQPAXGPEZ&amp;VAR:QUERY=KEZGX0VCSVRfSUIoQU5OLDIwMTEsLCwsVVNEKUBFQ0FfTUVEX0VCSVQoMjAxMSw0MDQzNSwsLCdDVVI9VVNEJ","ywnV0lOPTEwMCxQRVY9WScpKQ==&amp;WINDOW=FIRST_POPUP&amp;HEIGHT=450&amp;WIDTH=450&amp;START_MAXIMIZED=FALSE&amp;VAR:CALENDAR=FIVEDAY&amp;VAR:SYMBOL=B1XH2C&amp;VAR:INDEX=0"}</definedName>
    <definedName name="_2511__FDSAUDITLINK__" hidden="1">{"fdsup://Directions/FactSet Auditing Viewer?action=AUDIT_VALUE&amp;DB=129&amp;ID1=B1XH2C&amp;VALUEID=01001&amp;SDATE=2009&amp;PERIODTYPE=ANN_STD&amp;window=popup_no_bar&amp;width=385&amp;height=120&amp;START_MAXIMIZED=FALSE&amp;creator=factset&amp;display_string=Audit"}</definedName>
    <definedName name="_2513__FDSAUDITLINK__" hidden="1">{"fdsup://directions/FAT Viewer?action=UPDATE&amp;creator=factset&amp;DYN_ARGS=TRUE&amp;DOC_NAME=FAT:FQL_AUDITING_CLIENT_TEMPLATE.FAT&amp;display_string=Audit&amp;VAR:KEY=YRITABCVQF&amp;VAR:QUERY=RkZfU0hMRFJTX0VRKEFOTiwwLCwsLFNFSyk=&amp;WINDOW=FIRST_POPUP&amp;HEIGHT=450&amp;WIDTH=450&amp;START_MA","XIMIZED=FALSE&amp;VAR:CALENDAR=FIVEDAY&amp;VAR:SYMBOL=B1XH2C&amp;VAR:INDEX=0"}</definedName>
    <definedName name="_2514__FDSAUDITLINK__" hidden="1">{"fdsup://directions/FAT Viewer?action=UPDATE&amp;creator=factset&amp;DYN_ARGS=TRUE&amp;DOC_NAME=FAT:FQL_AUDITING_CLIENT_TEMPLATE.FAT&amp;display_string=Audit&amp;VAR:KEY=EPWZOTERWP&amp;VAR:QUERY=KEZGX0VCSVREQV9JQihMVE1TLDAsLCwsU0VLKUBGRl9FQklUREFfSUIoTFRNU19TRU1JLDAsLCwsU0VLKSk=&amp;","WINDOW=FIRST_POPUP&amp;HEIGHT=450&amp;WIDTH=450&amp;START_MAXIMIZED=FALSE&amp;VAR:CALENDAR=FIVEDAY&amp;VAR:SYMBOL=B1XH2C&amp;VAR:INDEX=0"}</definedName>
    <definedName name="_2516__FDSAUDITLINK__" hidden="1">{"fdsup://directions/FAT Viewer?action=UPDATE&amp;creator=factset&amp;DYN_ARGS=TRUE&amp;DOC_NAME=FAT:FQL_AUDITING_CLIENT_TEMPLATE.FAT&amp;display_string=Audit&amp;VAR:KEY=APWXARGVWH&amp;VAR:QUERY=RkZfU0hMRFJTX0VRKEFOTiwwLCwsLFNFSyk=&amp;WINDOW=FIRST_POPUP&amp;HEIGHT=450&amp;WIDTH=450&amp;START_MA","XIMIZED=FALSE&amp;VAR:CALENDAR=FIVEDAY&amp;VAR:SYMBOL=591591&amp;VAR:INDEX=0"}</definedName>
    <definedName name="_2517__FDSAUDITLINK__" hidden="1">{"fdsup://directions/FAT Viewer?action=UPDATE&amp;creator=factset&amp;DYN_ARGS=TRUE&amp;DOC_NAME=FAT:FQL_AUDITING_CLIENT_TEMPLATE.FAT&amp;display_string=Audit&amp;VAR:KEY=ULOVMHSTGV&amp;VAR:QUERY=KEZGX0NBUEVYKEFOTiwyMDEzLCwsLFNFSylARUNBX01FRF9DQVBFWCgyMDEzLDQwNDM1LCwsJ0NVUj1TRUsnL","CdXSU49MTAwLFBFVj1ZJykp&amp;WINDOW=FIRST_POPUP&amp;HEIGHT=450&amp;WIDTH=450&amp;START_MAXIMIZED=FALSE&amp;VAR:CALENDAR=FIVEDAY&amp;VAR:SYMBOL=B1XH2C&amp;VAR:INDEX=0"}</definedName>
    <definedName name="_2518__FDSAUDITLINK__" hidden="1">{"fdsup://directions/FAT Viewer?action=UPDATE&amp;creator=factset&amp;DYN_ARGS=TRUE&amp;DOC_NAME=FAT:FQL_AUDITING_CLIENT_TEMPLATE.FAT&amp;display_string=Audit&amp;VAR:KEY=GLABALUHCB&amp;VAR:QUERY=KEZGX0NBUEVYKEFOTiwyMDEyLCwsLFNFSylARUNBX01FRF9DQVBFWCgyMDEyLDQwNDM1LCwsJ0NVUj1TRUsnL","CdXSU49MTAwLFBFVj1ZJykp&amp;WINDOW=FIRST_POPUP&amp;HEIGHT=450&amp;WIDTH=450&amp;START_MAXIMIZED=FALSE&amp;VAR:CALENDAR=FIVEDAY&amp;VAR:SYMBOL=B1XH2C&amp;VAR:INDEX=0"}</definedName>
    <definedName name="_2519__FDSAUDITLINK__" hidden="1">{"fdsup://directions/FAT Viewer?action=UPDATE&amp;creator=factset&amp;DYN_ARGS=TRUE&amp;DOC_NAME=FAT:FQL_AUDITING_CLIENT_TEMPLATE.FAT&amp;display_string=Audit&amp;VAR:KEY=ARYXAHIFWV&amp;VAR:QUERY=KEZGX0NBUEVYKEFOTiwyMDExLCwsLFNFSylARUNBX01FRF9DQVBFWCgyMDExLDQwNDM1LCwsJ0NVUj1TRUsnL","CdXSU49MTAwLFBFVj1ZJykp&amp;WINDOW=FIRST_POPUP&amp;HEIGHT=450&amp;WIDTH=450&amp;START_MAXIMIZED=FALSE&amp;VAR:CALENDAR=FIVEDAY&amp;VAR:SYMBOL=B1XH2C&amp;VAR:INDEX=0"}</definedName>
    <definedName name="_2520__FDSAUDITLINK__" hidden="1">{"fdsup://directions/FAT Viewer?action=UPDATE&amp;creator=factset&amp;DYN_ARGS=TRUE&amp;DOC_NAME=FAT:FQL_AUDITING_CLIENT_TEMPLATE.FAT&amp;display_string=Audit&amp;VAR:KEY=SBQZENOLQB&amp;VAR:QUERY=KEZGX0NBUEVYKEFOTiwyMDEwLCwsLFNFSylARUNBX01FRF9DQVBFWCgyMDEwLDQwNDM1LCwsJ0NVUj1TRUsnL","CdXSU49MTAwLFBFVj1ZJykp&amp;WINDOW=FIRST_POPUP&amp;HEIGHT=450&amp;WIDTH=450&amp;START_MAXIMIZED=FALSE&amp;VAR:CALENDAR=FIVEDAY&amp;VAR:SYMBOL=B1XH2C&amp;VAR:INDEX=0"}</definedName>
    <definedName name="_2521__FDSAUDITLINK__" hidden="1">{"fdsup://directions/FAT Viewer?action=UPDATE&amp;creator=factset&amp;DYN_ARGS=TRUE&amp;DOC_NAME=FAT:FQL_AUDITING_CLIENT_TEMPLATE.FAT&amp;display_string=Audit&amp;VAR:KEY=EZYZAJINYD&amp;VAR:QUERY=RkZfQ0FQRVgoQU5OLDIwMDksLCwsU0VLKQ==&amp;WINDOW=FIRST_POPUP&amp;HEIGHT=450&amp;WIDTH=450&amp;START_MA","XIMIZED=FALSE&amp;VAR:CALENDAR=FIVEDAY&amp;VAR:SYMBOL=B1XH2C&amp;VAR:INDEX=0"}</definedName>
    <definedName name="_2522__FDSAUDITLINK__" hidden="1">{"fdsup://directions/FAT Viewer?action=UPDATE&amp;creator=factset&amp;DYN_ARGS=TRUE&amp;DOC_NAME=FAT:FQL_AUDITING_CLIENT_TEMPLATE.FAT&amp;display_string=Audit&amp;VAR:KEY=MNQXKNEFCF&amp;VAR:QUERY=RkZfQ0FQRVgoQU5OLDIwMDgsLCwsU0VLKQ==&amp;WINDOW=FIRST_POPUP&amp;HEIGHT=450&amp;WIDTH=450&amp;START_MA","XIMIZED=FALSE&amp;VAR:CALENDAR=FIVEDAY&amp;VAR:SYMBOL=B1XH2C&amp;VAR:INDEX=0"}</definedName>
    <definedName name="_2523__FDSAUDITLINK__" hidden="1">{"fdsup://directions/FAT Viewer?action=UPDATE&amp;creator=factset&amp;DYN_ARGS=TRUE&amp;DOC_NAME=FAT:FQL_AUDITING_CLIENT_TEMPLATE.FAT&amp;display_string=Audit&amp;VAR:KEY=EHCXOFOFKP&amp;VAR:QUERY=RkZfQ0FQRVgoQU5OLDIwMDcsLCwsU0VLKQ==&amp;WINDOW=FIRST_POPUP&amp;HEIGHT=450&amp;WIDTH=450&amp;START_MA","XIMIZED=FALSE&amp;VAR:CALENDAR=FIVEDAY&amp;VAR:SYMBOL=B1XH2C&amp;VAR:INDEX=0"}</definedName>
    <definedName name="_2524__FDSAUDITLINK__" hidden="1">{"fdsup://directions/FAT Viewer?action=UPDATE&amp;creator=factset&amp;DYN_ARGS=TRUE&amp;DOC_NAME=FAT:FQL_AUDITING_CLIENT_TEMPLATE.FAT&amp;display_string=Audit&amp;VAR:KEY=CDMNUBGPEB&amp;VAR:QUERY=KEZGX05FVF9JTkMoQU5OLDIwMTMsLCwsU0VLKUBFQ0FfTUVEX05FVCgyMDEzLDQwNDM1LCwsJ0NVUj1TRUsnL","CdXSU49MTAwLFBFVj1ZJykp&amp;WINDOW=FIRST_POPUP&amp;HEIGHT=450&amp;WIDTH=450&amp;START_MAXIMIZED=FALSE&amp;VAR:CALENDAR=FIVEDAY&amp;VAR:SYMBOL=B1XH2C&amp;VAR:INDEX=0"}</definedName>
    <definedName name="_2525__FDSAUDITLINK__" hidden="1">{"fdsup://directions/FAT Viewer?action=UPDATE&amp;creator=factset&amp;DYN_ARGS=TRUE&amp;DOC_NAME=FAT:FQL_AUDITING_CLIENT_TEMPLATE.FAT&amp;display_string=Audit&amp;VAR:KEY=WTWVYROVCZ&amp;VAR:QUERY=KEZGX05FVF9JTkMoQU5OLDIwMTIsLCwsU0VLKUBFQ0FfTUVEX05FVCgyMDEyLDQwNDM1LCwsJ0NVUj1TRUsnL","CdXSU49MTAwLFBFVj1ZJykp&amp;WINDOW=FIRST_POPUP&amp;HEIGHT=450&amp;WIDTH=450&amp;START_MAXIMIZED=FALSE&amp;VAR:CALENDAR=FIVEDAY&amp;VAR:SYMBOL=B1XH2C&amp;VAR:INDEX=0"}</definedName>
    <definedName name="_2526__FDSAUDITLINK__" hidden="1">{"fdsup://directions/FAT Viewer?action=UPDATE&amp;creator=factset&amp;DYN_ARGS=TRUE&amp;DOC_NAME=FAT:FQL_AUDITING_CLIENT_TEMPLATE.FAT&amp;display_string=Audit&amp;VAR:KEY=QTQBUHIDAF&amp;VAR:QUERY=KEZGX05FVF9JTkMoQU5OLDIwMTEsLCwsU0VLKUBFQ0FfTUVEX05FVCgyMDExLDQwNDM1LCwsJ0NVUj1TRUsnL","CdXSU49MTAwLFBFVj1ZJykp&amp;WINDOW=FIRST_POPUP&amp;HEIGHT=450&amp;WIDTH=450&amp;START_MAXIMIZED=FALSE&amp;VAR:CALENDAR=FIVEDAY&amp;VAR:SYMBOL=B1XH2C&amp;VAR:INDEX=0"}</definedName>
    <definedName name="_2527__FDSAUDITLINK__" hidden="1">{"fdsup://directions/FAT Viewer?action=UPDATE&amp;creator=factset&amp;DYN_ARGS=TRUE&amp;DOC_NAME=FAT:FQL_AUDITING_CLIENT_TEMPLATE.FAT&amp;display_string=Audit&amp;VAR:KEY=UTSFWHQJGP&amp;VAR:QUERY=KEZGX05FVF9JTkMoQU5OLDIwMTAsLCwsU0VLKUBFQ0FfTUVEX05FVCgyMDEwLDQwNDM1LCwsJ0NVUj1TRUsnL","CdXSU49MTAwLFBFVj1ZJykp&amp;WINDOW=FIRST_POPUP&amp;HEIGHT=450&amp;WIDTH=450&amp;START_MAXIMIZED=FALSE&amp;VAR:CALENDAR=FIVEDAY&amp;VAR:SYMBOL=B1XH2C&amp;VAR:INDEX=0"}</definedName>
    <definedName name="_2528__FDSAUDITLINK__" hidden="1">{"fdsup://directions/FAT Viewer?action=UPDATE&amp;creator=factset&amp;DYN_ARGS=TRUE&amp;DOC_NAME=FAT:FQL_AUDITING_CLIENT_TEMPLATE.FAT&amp;display_string=Audit&amp;VAR:KEY=ITYHETSLMF&amp;VAR:QUERY=RkZfTkVUX0lOQyhBTk4sMjAwOSwsLCxTRUsp&amp;WINDOW=FIRST_POPUP&amp;HEIGHT=450&amp;WIDTH=450&amp;START_MA","XIMIZED=FALSE&amp;VAR:CALENDAR=FIVEDAY&amp;VAR:SYMBOL=B1XH2C&amp;VAR:INDEX=0"}</definedName>
    <definedName name="_2529__FDSAUDITLINK__" hidden="1">{"fdsup://directions/FAT Viewer?action=UPDATE&amp;creator=factset&amp;DYN_ARGS=TRUE&amp;DOC_NAME=FAT:FQL_AUDITING_CLIENT_TEMPLATE.FAT&amp;display_string=Audit&amp;VAR:KEY=KJCXMJKTIL&amp;VAR:QUERY=RkZfTkVUX0lOQyhBTk4sMjAwOCwsLCxTRUsp&amp;WINDOW=FIRST_POPUP&amp;HEIGHT=450&amp;WIDTH=450&amp;START_MA","XIMIZED=FALSE&amp;VAR:CALENDAR=FIVEDAY&amp;VAR:SYMBOL=B1XH2C&amp;VAR:INDEX=0"}</definedName>
    <definedName name="_2530__FDSAUDITLINK__" hidden="1">{"fdsup://directions/FAT Viewer?action=UPDATE&amp;creator=factset&amp;DYN_ARGS=TRUE&amp;DOC_NAME=FAT:FQL_AUDITING_CLIENT_TEMPLATE.FAT&amp;display_string=Audit&amp;VAR:KEY=EPWTADSVCT&amp;VAR:QUERY=RkZfTkVUX0lOQyhBTk4sMjAwNywsLCxTRUsp&amp;WINDOW=FIRST_POPUP&amp;HEIGHT=450&amp;WIDTH=450&amp;START_MA","XIMIZED=FALSE&amp;VAR:CALENDAR=FIVEDAY&amp;VAR:SYMBOL=B1XH2C&amp;VAR:INDEX=0"}</definedName>
    <definedName name="_2531__FDSAUDITLINK__" hidden="1">{"fdsup://directions/FAT Viewer?action=UPDATE&amp;creator=factset&amp;DYN_ARGS=TRUE&amp;DOC_NAME=FAT:FQL_AUDITING_CLIENT_TEMPLATE.FAT&amp;display_string=Audit&amp;VAR:KEY=APODINAFUZ&amp;VAR:QUERY=KEZGX0VCSVRfSUIoQU5OLDIwMTMsLCwsU0VLKUBFQ0FfTUVEX0VCSVQoMjAxMyw0MDQzNSwsLCdDVVI9U0VLJ","ywnV0lOPTEwMCxQRVY9WScpKQ==&amp;WINDOW=FIRST_POPUP&amp;HEIGHT=450&amp;WIDTH=450&amp;START_MAXIMIZED=FALSE&amp;VAR:CALENDAR=FIVEDAY&amp;VAR:SYMBOL=B1XH2C&amp;VAR:INDEX=0"}</definedName>
    <definedName name="_2532__FDSAUDITLINK__" hidden="1">{"fdsup://directions/FAT Viewer?action=UPDATE&amp;creator=factset&amp;DYN_ARGS=TRUE&amp;DOC_NAME=FAT:FQL_AUDITING_CLIENT_TEMPLATE.FAT&amp;display_string=Audit&amp;VAR:KEY=GDKXUVMBKN&amp;VAR:QUERY=KEZGX0VCSVRfSUIoQU5OLDIwMTIsLCwsU0VLKUBFQ0FfTUVEX0VCSVQoMjAxMiw0MDQzNSwsLCdDVVI9U0VLJ","ywnV0lOPTEwMCxQRVY9WScpKQ==&amp;WINDOW=FIRST_POPUP&amp;HEIGHT=450&amp;WIDTH=450&amp;START_MAXIMIZED=FALSE&amp;VAR:CALENDAR=FIVEDAY&amp;VAR:SYMBOL=B1XH2C&amp;VAR:INDEX=0"}</definedName>
    <definedName name="_2533__FDSAUDITLINK__" hidden="1">{"fdsup://directions/FAT Viewer?action=UPDATE&amp;creator=factset&amp;DYN_ARGS=TRUE&amp;DOC_NAME=FAT:FQL_AUDITING_CLIENT_TEMPLATE.FAT&amp;display_string=Audit&amp;VAR:KEY=WVEXMTQLYF&amp;VAR:QUERY=KEZGX0VCSVRfSUIoQU5OLDIwMTEsLCwsU0VLKUBFQ0FfTUVEX0VCSVQoMjAxMSw0MDQzNSwsLCdDVVI9U0VLJ","ywnV0lOPTEwMCxQRVY9WScpKQ==&amp;WINDOW=FIRST_POPUP&amp;HEIGHT=450&amp;WIDTH=450&amp;START_MAXIMIZED=FALSE&amp;VAR:CALENDAR=FIVEDAY&amp;VAR:SYMBOL=B1XH2C&amp;VAR:INDEX=0"}</definedName>
    <definedName name="_2534__FDSAUDITLINK__" hidden="1">{"fdsup://directions/FAT Viewer?action=UPDATE&amp;creator=factset&amp;DYN_ARGS=TRUE&amp;DOC_NAME=FAT:FQL_AUDITING_CLIENT_TEMPLATE.FAT&amp;display_string=Audit&amp;VAR:KEY=IXCPOXIRUH&amp;VAR:QUERY=KEZGX0VCSVRfSUIoQU5OLDIwMTAsLCwsU0VLKUBFQ0FfTUVEX0VCSVQoMjAxMCw0MDQzNSwsLCdDVVI9U0VLJ","ywnV0lOPTEwMCxQRVY9WScpKQ==&amp;WINDOW=FIRST_POPUP&amp;HEIGHT=450&amp;WIDTH=450&amp;START_MAXIMIZED=FALSE&amp;VAR:CALENDAR=FIVEDAY&amp;VAR:SYMBOL=B1XH2C&amp;VAR:INDEX=0"}</definedName>
    <definedName name="_2537__FDSAUDITLINK__" hidden="1">{"fdsup://directions/FAT Viewer?action=UPDATE&amp;creator=factset&amp;DYN_ARGS=TRUE&amp;DOC_NAME=FAT:FQL_AUDITING_CLIENT_TEMPLATE.FAT&amp;display_string=Audit&amp;VAR:KEY=APODINAFUZ&amp;VAR:QUERY=KEZGX0VCSVRfSUIoQU5OLDIwMTMsLCwsU0VLKUBFQ0FfTUVEX0VCSVQoMjAxMyw0MDQzNSwsLCdDVVI9U0VLJ","ywnV0lOPTEwMCxQRVY9WScpKQ==&amp;WINDOW=FIRST_POPUP&amp;HEIGHT=450&amp;WIDTH=450&amp;START_MAXIMIZED=FALSE&amp;VAR:CALENDAR=FIVEDAY&amp;VAR:SYMBOL=B1XH2C&amp;VAR:INDEX=0"}</definedName>
    <definedName name="_2538__FDSAUDITLINK__" hidden="1">{"fdsup://directions/FAT Viewer?action=UPDATE&amp;creator=factset&amp;DYN_ARGS=TRUE&amp;DOC_NAME=FAT:FQL_AUDITING_CLIENT_TEMPLATE.FAT&amp;display_string=Audit&amp;VAR:KEY=GDKXUVMBKN&amp;VAR:QUERY=KEZGX0VCSVRfSUIoQU5OLDIwMTIsLCwsU0VLKUBFQ0FfTUVEX0VCSVQoMjAxMiw0MDQzNSwsLCdDVVI9U0VLJ","ywnV0lOPTEwMCxQRVY9WScpKQ==&amp;WINDOW=FIRST_POPUP&amp;HEIGHT=450&amp;WIDTH=450&amp;START_MAXIMIZED=FALSE&amp;VAR:CALENDAR=FIVEDAY&amp;VAR:SYMBOL=B1XH2C&amp;VAR:INDEX=0"}</definedName>
    <definedName name="_2539__FDSAUDITLINK__" hidden="1">{"fdsup://directions/FAT Viewer?action=UPDATE&amp;creator=factset&amp;DYN_ARGS=TRUE&amp;DOC_NAME=FAT:FQL_AUDITING_CLIENT_TEMPLATE.FAT&amp;display_string=Audit&amp;VAR:KEY=WVEXMTQLYF&amp;VAR:QUERY=KEZGX0VCSVRfSUIoQU5OLDIwMTEsLCwsU0VLKUBFQ0FfTUVEX0VCSVQoMjAxMSw0MDQzNSwsLCdDVVI9U0VLJ","ywnV0lOPTEwMCxQRVY9WScpKQ==&amp;WINDOW=FIRST_POPUP&amp;HEIGHT=450&amp;WIDTH=450&amp;START_MAXIMIZED=FALSE&amp;VAR:CALENDAR=FIVEDAY&amp;VAR:SYMBOL=B1XH2C&amp;VAR:INDEX=0"}</definedName>
    <definedName name="_2540__FDSAUDITLINK__" hidden="1">{"fdsup://directions/FAT Viewer?action=UPDATE&amp;creator=factset&amp;DYN_ARGS=TRUE&amp;DOC_NAME=FAT:FQL_AUDITING_CLIENT_TEMPLATE.FAT&amp;display_string=Audit&amp;VAR:KEY=IXCPOXIRUH&amp;VAR:QUERY=KEZGX0VCSVRfSUIoQU5OLDIwMTAsLCwsU0VLKUBFQ0FfTUVEX0VCSVQoMjAxMCw0MDQzNSwsLCdDVVI9U0VLJ","ywnV0lOPTEwMCxQRVY9WScpKQ==&amp;WINDOW=FIRST_POPUP&amp;HEIGHT=450&amp;WIDTH=450&amp;START_MAXIMIZED=FALSE&amp;VAR:CALENDAR=FIVEDAY&amp;VAR:SYMBOL=B1XH2C&amp;VAR:INDEX=0"}</definedName>
    <definedName name="_2541__FDSAUDITLINK__" hidden="1">{"fdsup://directions/FAT Viewer?action=UPDATE&amp;creator=factset&amp;DYN_ARGS=TRUE&amp;DOC_NAME=FAT:FQL_AUDITING_CLIENT_TEMPLATE.FAT&amp;display_string=Audit&amp;VAR:KEY=YVUZKVYXMX&amp;VAR:QUERY=RkZfRUJJVF9JQihBTk4sMjAwOSwsLCxTRUsp&amp;WINDOW=FIRST_POPUP&amp;HEIGHT=450&amp;WIDTH=450&amp;START_MA","XIMIZED=FALSE&amp;VAR:CALENDAR=FIVEDAY&amp;VAR:SYMBOL=B1XH2C&amp;VAR:INDEX=0"}</definedName>
    <definedName name="_2542__FDSAUDITLINK__" hidden="1">{"fdsup://directions/FAT Viewer?action=UPDATE&amp;creator=factset&amp;DYN_ARGS=TRUE&amp;DOC_NAME=FAT:FQL_AUDITING_CLIENT_TEMPLATE.FAT&amp;display_string=Audit&amp;VAR:KEY=ELUBWTGJIT&amp;VAR:QUERY=RkZfRUJJVF9JQihBTk4sMjAwOCwsLCxTRUsp&amp;WINDOW=FIRST_POPUP&amp;HEIGHT=450&amp;WIDTH=450&amp;START_MA","XIMIZED=FALSE&amp;VAR:CALENDAR=FIVEDAY&amp;VAR:SYMBOL=B1XH2C&amp;VAR:INDEX=0"}</definedName>
    <definedName name="_2543__FDSAUDITLINK__" hidden="1">{"fdsup://directions/FAT Viewer?action=UPDATE&amp;creator=factset&amp;DYN_ARGS=TRUE&amp;DOC_NAME=FAT:FQL_AUDITING_CLIENT_TEMPLATE.FAT&amp;display_string=Audit&amp;VAR:KEY=UBYFQLGNGR&amp;VAR:QUERY=RkZfRUJJVF9JQihBTk4sMjAwNywsLCxTRUsp&amp;WINDOW=FIRST_POPUP&amp;HEIGHT=450&amp;WIDTH=450&amp;START_MA","XIMIZED=FALSE&amp;VAR:CALENDAR=FIVEDAY&amp;VAR:SYMBOL=B1XH2C&amp;VAR:INDEX=0"}</definedName>
    <definedName name="_2544__FDSAUDITLINK__" hidden="1">{"fdsup://directions/FAT Viewer?action=UPDATE&amp;creator=factset&amp;DYN_ARGS=TRUE&amp;DOC_NAME=FAT:FQL_AUDITING_CLIENT_TEMPLATE.FAT&amp;display_string=Audit&amp;VAR:KEY=ARIDERKLQR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1XH2C&amp;VAR:INDEX=","0"}</definedName>
    <definedName name="_2545__FDSAUDITLINK__" hidden="1">{"fdsup://directions/FAT Viewer?action=UPDATE&amp;creator=factset&amp;DYN_ARGS=TRUE&amp;DOC_NAME=FAT:FQL_AUDITING_CLIENT_TEMPLATE.FAT&amp;display_string=Audit&amp;VAR:KEY=MHSBKROXWJ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1XH2C&amp;VAR:INDEX=","0"}</definedName>
    <definedName name="_2546__FDSAUDITLINK__" hidden="1">{"fdsup://directions/FAT Viewer?action=UPDATE&amp;creator=factset&amp;DYN_ARGS=TRUE&amp;DOC_NAME=FAT:FQL_AUDITING_CLIENT_TEMPLATE.FAT&amp;display_string=Audit&amp;VAR:KEY=GXGZQLKDIL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1XH2C&amp;VAR:INDEX=","0"}</definedName>
    <definedName name="_2547__FDSAUDITLINK__" hidden="1">{"fdsup://directions/FAT Viewer?action=UPDATE&amp;creator=factset&amp;DYN_ARGS=TRUE&amp;DOC_NAME=FAT:FQL_AUDITING_CLIENT_TEMPLATE.FAT&amp;display_string=Audit&amp;VAR:KEY=UFCTCHULSR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1XH2C&amp;VAR:INDEX=","0"}</definedName>
    <definedName name="_2548__FDSAUDITLINK__" hidden="1">{"fdsup://directions/FAT Viewer?action=UPDATE&amp;creator=factset&amp;DYN_ARGS=TRUE&amp;DOC_NAME=FAT:FQL_AUDITING_CLIENT_TEMPLATE.FAT&amp;display_string=Audit&amp;VAR:KEY=QLILUVGTAT&amp;VAR:QUERY=RkZfRUJJVF9JQihBTk4sMjAwOSwsLCxTRUspK0ZGX0FNT1JUX0NGKEFOTiwyMDA5LCwsLFNFSyk=&amp;WINDOW=F","IRST_POPUP&amp;HEIGHT=450&amp;WIDTH=450&amp;START_MAXIMIZED=FALSE&amp;VAR:CALENDAR=FIVEDAY&amp;VAR:SYMBOL=B1XH2C&amp;VAR:INDEX=0"}</definedName>
    <definedName name="_2549__FDSAUDITLINK__" hidden="1">{"fdsup://directions/FAT Viewer?action=UPDATE&amp;creator=factset&amp;DYN_ARGS=TRUE&amp;DOC_NAME=FAT:FQL_AUDITING_CLIENT_TEMPLATE.FAT&amp;display_string=Audit&amp;VAR:KEY=WNUDCREJYN&amp;VAR:QUERY=RkZfRUJJVF9JQihBTk4sMjAwOCwsLCxTRUspK0ZGX0FNT1JUX0NGKEFOTiwyMDA4LCwsLFNFSyk=&amp;WINDOW=F","IRST_POPUP&amp;HEIGHT=450&amp;WIDTH=450&amp;START_MAXIMIZED=FALSE&amp;VAR:CALENDAR=FIVEDAY&amp;VAR:SYMBOL=B1XH2C&amp;VAR:INDEX=0"}</definedName>
    <definedName name="_2550__FDSAUDITLINK__" hidden="1">{"fdsup://directions/FAT Viewer?action=UPDATE&amp;creator=factset&amp;DYN_ARGS=TRUE&amp;DOC_NAME=FAT:FQL_AUDITING_CLIENT_TEMPLATE.FAT&amp;display_string=Audit&amp;VAR:KEY=ERCPUXQBEZ&amp;VAR:QUERY=RkZfRUJJVF9JQihBTk4sMjAwNywsLCxTRUspK0ZGX0FNT1JUX0NGKEFOTiwyMDA3LCwsLFNFSyk=&amp;WINDOW=F","IRST_POPUP&amp;HEIGHT=450&amp;WIDTH=450&amp;START_MAXIMIZED=FALSE&amp;VAR:CALENDAR=FIVEDAY&amp;VAR:SYMBOL=B1XH2C&amp;VAR:INDEX=0"}</definedName>
    <definedName name="_2551__FDSAUDITLINK__" hidden="1">{"fdsup://directions/FAT Viewer?action=UPDATE&amp;creator=factset&amp;DYN_ARGS=TRUE&amp;DOC_NAME=FAT:FQL_AUDITING_CLIENT_TEMPLATE.FAT&amp;display_string=Audit&amp;VAR:KEY=APEDGPSRCB&amp;VAR:QUERY=KEZGX0VCSVREQV9JQihBTk4sMjAxMywsLCxTRUspQEVDQV9NRURfRUJJVERBKDIwMTMsNDA0MzUsLCwnQ1VSP","VNFSycsJ1dJTj0xMDAsUEVWPVknKSk=&amp;WINDOW=FIRST_POPUP&amp;HEIGHT=450&amp;WIDTH=450&amp;START_MAXIMIZED=FALSE&amp;VAR:CALENDAR=FIVEDAY&amp;VAR:SYMBOL=B1XH2C&amp;VAR:INDEX=0"}</definedName>
    <definedName name="_2552__FDSAUDITLINK__" hidden="1">{"fdsup://directions/FAT Viewer?action=UPDATE&amp;creator=factset&amp;DYN_ARGS=TRUE&amp;DOC_NAME=FAT:FQL_AUDITING_CLIENT_TEMPLATE.FAT&amp;display_string=Audit&amp;VAR:KEY=EJCXOJMHUP&amp;VAR:QUERY=KEZGX0VCSVREQV9JQihBTk4sMjAxMiwsLCxTRUspQEVDQV9NRURfRUJJVERBKDIwMTIsNDA0MzUsLCwnQ1VSP","VNFSycsJ1dJTj0xMDAsUEVWPVknKSk=&amp;WINDOW=FIRST_POPUP&amp;HEIGHT=450&amp;WIDTH=450&amp;START_MAXIMIZED=FALSE&amp;VAR:CALENDAR=FIVEDAY&amp;VAR:SYMBOL=B1XH2C&amp;VAR:INDEX=0"}</definedName>
    <definedName name="_2553__FDSAUDITLINK__" hidden="1">{"fdsup://directions/FAT Viewer?action=UPDATE&amp;creator=factset&amp;DYN_ARGS=TRUE&amp;DOC_NAME=FAT:FQL_AUDITING_CLIENT_TEMPLATE.FAT&amp;display_string=Audit&amp;VAR:KEY=WRITARORYB&amp;VAR:QUERY=KEZGX0VCSVREQV9JQihBTk4sMjAxMSwsLCxTRUspQEVDQV9NRURfRUJJVERBKDIwMTEsNDA0MzUsLCwnQ1VSP","VNFSycsJ1dJTj0xMDAsUEVWPVknKSk=&amp;WINDOW=FIRST_POPUP&amp;HEIGHT=450&amp;WIDTH=450&amp;START_MAXIMIZED=FALSE&amp;VAR:CALENDAR=FIVEDAY&amp;VAR:SYMBOL=B1XH2C&amp;VAR:INDEX=0"}</definedName>
    <definedName name="_2554__FDSAUDITLINK__" hidden="1">{"fdsup://directions/FAT Viewer?action=UPDATE&amp;creator=factset&amp;DYN_ARGS=TRUE&amp;DOC_NAME=FAT:FQL_AUDITING_CLIENT_TEMPLATE.FAT&amp;display_string=Audit&amp;VAR:KEY=WBUTKJOPYL&amp;VAR:QUERY=KEZGX0VCSVREQV9JQihBTk4sMjAxMCwsLCxTRUspQEVDQV9NRURfRUJJVERBKDIwMTAsNDA0MzUsLCwnQ1VSP","VNFSycsJ1dJTj0xMDAsUEVWPVknKSk=&amp;WINDOW=FIRST_POPUP&amp;HEIGHT=450&amp;WIDTH=450&amp;START_MAXIMIZED=FALSE&amp;VAR:CALENDAR=FIVEDAY&amp;VAR:SYMBOL=B1XH2C&amp;VAR:INDEX=0"}</definedName>
    <definedName name="_2555__FDSAUDITLINK__" hidden="1">{"fdsup://directions/FAT Viewer?action=UPDATE&amp;creator=factset&amp;DYN_ARGS=TRUE&amp;DOC_NAME=FAT:FQL_AUDITING_CLIENT_TEMPLATE.FAT&amp;display_string=Audit&amp;VAR:KEY=OLYLYTMRIB&amp;VAR:QUERY=RkZfRUJJVERBX0lCKEFOTiwyMDA5LCwsLFNFSyk=&amp;WINDOW=FIRST_POPUP&amp;HEIGHT=450&amp;WIDTH=450&amp;STAR","T_MAXIMIZED=FALSE&amp;VAR:CALENDAR=FIVEDAY&amp;VAR:SYMBOL=B1XH2C&amp;VAR:INDEX=0"}</definedName>
    <definedName name="_2556__FDSAUDITLINK__" hidden="1">{"fdsup://directions/FAT Viewer?action=UPDATE&amp;creator=factset&amp;DYN_ARGS=TRUE&amp;DOC_NAME=FAT:FQL_AUDITING_CLIENT_TEMPLATE.FAT&amp;display_string=Audit&amp;VAR:KEY=OTQVUVSTUT&amp;VAR:QUERY=RkZfRUJJVERBX0lCKEFOTiwyMDA4LCwsLFNFSyk=&amp;WINDOW=FIRST_POPUP&amp;HEIGHT=450&amp;WIDTH=450&amp;STAR","T_MAXIMIZED=FALSE&amp;VAR:CALENDAR=FIVEDAY&amp;VAR:SYMBOL=B1XH2C&amp;VAR:INDEX=0"}</definedName>
    <definedName name="_2557__FDSAUDITLINK__" hidden="1">{"fdsup://directions/FAT Viewer?action=UPDATE&amp;creator=factset&amp;DYN_ARGS=TRUE&amp;DOC_NAME=FAT:FQL_AUDITING_CLIENT_TEMPLATE.FAT&amp;display_string=Audit&amp;VAR:KEY=OTEZQPUFKF&amp;VAR:QUERY=RkZfRUJJVERBX0lCKEFOTiwyMDA3LCwsLFNFSyk=&amp;WINDOW=FIRST_POPUP&amp;HEIGHT=450&amp;WIDTH=450&amp;STAR","T_MAXIMIZED=FALSE&amp;VAR:CALENDAR=FIVEDAY&amp;VAR:SYMBOL=B1XH2C&amp;VAR:INDEX=0"}</definedName>
    <definedName name="_2558__FDSAUDITLINK__" hidden="1">{"fdsup://Directions/FactSet Auditing Viewer?action=AUDIT_VALUE&amp;DB=129&amp;ID1=B1XH2C&amp;VALUEID=01001&amp;SDATE=2009&amp;PERIODTYPE=ANN_STD&amp;window=popup_no_bar&amp;width=385&amp;height=120&amp;START_MAXIMIZED=FALSE&amp;creator=factset&amp;display_string=Audit"}</definedName>
    <definedName name="_2562__FDSAUDITLINK__" hidden="1">{"fdsup://directions/FAT Viewer?action=UPDATE&amp;creator=factset&amp;DYN_ARGS=TRUE&amp;DOC_NAME=FAT:FQL_AUDITING_CLIENT_TEMPLATE.FAT&amp;display_string=Audit&amp;VAR:KEY=OTUJKXMFIN&amp;VAR:QUERY=KEZGX0VCSVREQV9JQihBTk4sMjAxMiwsLCxFVVIpQEVDQV9NRURfRUJJVERBKDIwMTIsNDA0MzUsLCwnQ1VSP","UVVUicsJ1dJTj0xMDAsUEVWPVknKSk=&amp;WINDOW=FIRST_POPUP&amp;HEIGHT=450&amp;WIDTH=450&amp;START_MAXIMIZED=FALSE&amp;VAR:CALENDAR=FIVEDAY&amp;VAR:SYMBOL=564156&amp;VAR:INDEX=0"}</definedName>
    <definedName name="_2568__FDSAUDITLINK__" hidden="1">{"fdsup://directions/FAT Viewer?action=UPDATE&amp;creator=factset&amp;DYN_ARGS=TRUE&amp;DOC_NAME=FAT:FQL_AUDITING_CLIENT_TEMPLATE.FAT&amp;display_string=Audit&amp;VAR:KEY=OFKRWZGJWR&amp;VAR:QUERY=KEZGX05FVF9JTkMoQU5OLDIwMTEsLCwsU0VLKUBFQ0FfTUVEX05FVCgyMDExLDQwNDM1LCwsJ0NVUj1TRUsnL","CdXSU49MTAwLFBFVj1ZJykp&amp;WINDOW=FIRST_POPUP&amp;HEIGHT=450&amp;WIDTH=450&amp;START_MAXIMIZED=FALSE&amp;VAR:CALENDAR=FIVEDAY&amp;VAR:SYMBOL=591591&amp;VAR:INDEX=0"}</definedName>
    <definedName name="_2569__FDSAUDITLINK__" hidden="1">{"fdsup://directions/FAT Viewer?action=UPDATE&amp;creator=factset&amp;DYN_ARGS=TRUE&amp;DOC_NAME=FAT:FQL_AUDITING_CLIENT_TEMPLATE.FAT&amp;display_string=Audit&amp;VAR:KEY=CBQPIXYNAH&amp;VAR:QUERY=KEZGX05FVF9JTkMoQU5OLDIwMTAsLCwsU0VLKUBFQ0FfTUVEX05FVCgyMDEwLDQwNDM1LCwsJ0NVUj1TRUsnL","CdXSU49MTAwLFBFVj1ZJykp&amp;WINDOW=FIRST_POPUP&amp;HEIGHT=450&amp;WIDTH=450&amp;START_MAXIMIZED=FALSE&amp;VAR:CALENDAR=FIVEDAY&amp;VAR:SYMBOL=591591&amp;VAR:INDEX=0"}</definedName>
    <definedName name="_2572__FDSAUDITLINK__" hidden="1">{"fdsup://Directions/FactSet Auditing Viewer?action=AUDIT_VALUE&amp;DB=129&amp;ID1=591591&amp;VALUEID=01250&amp;SDATE=2007&amp;PERIODTYPE=ANN_STD&amp;window=popup_no_bar&amp;width=385&amp;height=120&amp;START_MAXIMIZED=FALSE&amp;creator=factset&amp;display_string=Audit"}</definedName>
    <definedName name="_2576__FDSAUDITLINK__" hidden="1">{"fdsup://directions/FAT Viewer?action=UPDATE&amp;creator=factset&amp;DYN_ARGS=TRUE&amp;DOC_NAME=FAT:FQL_AUDITING_CLIENT_TEMPLATE.FAT&amp;display_string=Audit&amp;VAR:KEY=QPSLEVYNCD&amp;VAR:QUERY=KEZGX0VCSVRfSUIoQU5OLDIwMTMsLCwsU0VLKUBFQ0FfTUVEX0VCSVQoMjAxMyw0MDQzNSwsLCdDVVI9U0VLJ","ywnV0lOPTEwMCxQRVY9WScpKQ==&amp;WINDOW=FIRST_POPUP&amp;HEIGHT=450&amp;WIDTH=450&amp;START_MAXIMIZED=FALSE&amp;VAR:CALENDAR=FIVEDAY&amp;VAR:SYMBOL=591591&amp;VAR:INDEX=0"}</definedName>
    <definedName name="_2583__FDSAUDITLINK__" hidden="1">{"fdsup://directions/FAT Viewer?action=UPDATE&amp;creator=factset&amp;DYN_ARGS=TRUE&amp;DOC_NAME=FAT:FQL_AUDITING_CLIENT_TEMPLATE.FAT&amp;display_string=Audit&amp;VAR:KEY=SZSVWBSDOV&amp;VAR:QUERY=RkZfRUJJVF9JQihBTk4sMjAwOCwsLCxTRUsp&amp;WINDOW=FIRST_POPUP&amp;HEIGHT=450&amp;WIDTH=450&amp;START_MA","XIMIZED=FALSE&amp;VAR:CALENDAR=FIVEDAY&amp;VAR:SYMBOL=591591&amp;VAR:INDEX=0"}</definedName>
    <definedName name="_26__FDSAUDITLINK__" hidden="1">{"fdsup://directions/FAT Viewer?action=UPDATE&amp;creator=factset&amp;DYN_ARGS=TRUE&amp;DOC_NAME=FAT:FQL_AUDITING_CLIENT_TEMPLATE.FAT&amp;display_string=Audit&amp;VAR:KEY=WHSXSTCNKF&amp;VAR:QUERY=RkZfRU5UUlBSX1ZBTF9EQUlMWSgzOTMzOSw0MDQzNixNLFJGLEVDX0NVUlIoKSwnRElMJykvL0VDX01FQU5fR","UJJVF9OVE1BKDM5MzM5LDQwNDM2LE0p&amp;WINDOW=FIRST_POPUP&amp;HEIGHT=450&amp;WIDTH=450&amp;START_MAXIMIZED=FALSE&amp;VAR:CALENDAR=FIVEDAY&amp;VAR:SYMBOL=505160&amp;VAR:INDEX=31"}</definedName>
    <definedName name="_2621__FDSAUDITLINK__" hidden="1">{"fdsup://directions/FAT Viewer?action=UPDATE&amp;creator=factset&amp;DYN_ARGS=TRUE&amp;DOC_NAME=FAT:FQL_AUDITING_CLIENT_TEMPLATE.FAT&amp;display_string=Audit&amp;VAR:KEY=MZILATQBEP&amp;VAR:QUERY=RkZfRUJJVERBX0lCKEFOTiwyMDA3LCwsLFNFSyk=&amp;WINDOW=FIRST_POPUP&amp;HEIGHT=450&amp;WIDTH=450&amp;STAR","T_MAXIMIZED=FALSE&amp;VAR:CALENDAR=FIVEDAY&amp;VAR:SYMBOL=591591&amp;VAR:INDEX=0"}</definedName>
    <definedName name="_2622__FDSAUDITLINK__" hidden="1">{"fdsup://directions/FAT Viewer?action=UPDATE&amp;creator=factset&amp;DYN_ARGS=TRUE&amp;DOC_NAME=FAT:FQL_AUDITING_CLIENT_TEMPLATE.FAT&amp;display_string=Audit&amp;VAR:KEY=CXEZIVQDGT&amp;VAR:QUERY=KEZGX0VCSVREQV9JQihBTk4sMjAxMCwsLCxTRUspQEVDQV9NRURfRUJJVERBKDIwMTAsNDA0MzUsLCwnQ1VSP","VNFSycsJ1dJTj0xMDAsUEVWPVknKSk=&amp;WINDOW=FIRST_POPUP&amp;HEIGHT=450&amp;WIDTH=450&amp;START_MAXIMIZED=FALSE&amp;VAR:CALENDAR=FIVEDAY&amp;VAR:SYMBOL=591591&amp;VAR:INDEX=0"}</definedName>
    <definedName name="_2686__FDSAUDITLINK__" hidden="1">{"fdsup://directions/FAT Viewer?action=UPDATE&amp;creator=factset&amp;DYN_ARGS=TRUE&amp;DOC_NAME=FAT:FQL_AUDITING_CLIENT_TEMPLATE.FAT&amp;display_string=Audit&amp;VAR:KEY=IDIVQTUJUR&amp;VAR:QUERY=KEZGX0VCSVRfSUIoQU5OLDIwMTAsLCwsU0VLKUBFQ0FfTUVEX0VCSVQoMjAxMCw0MDQzNSwsLCdDVVI9U0VLJ","ywnV0lOPTEwMCxQRVY9WScpKQ==&amp;WINDOW=FIRST_POPUP&amp;HEIGHT=450&amp;WIDTH=450&amp;START_MAXIMIZED=FALSE&amp;VAR:CALENDAR=FIVEDAY&amp;VAR:SYMBOL=591591&amp;VAR:INDEX=0"}</definedName>
    <definedName name="_2687__FDSAUDITLINK__" hidden="1">{"fdsup://directions/FAT Viewer?action=UPDATE&amp;creator=factset&amp;DYN_ARGS=TRUE&amp;DOC_NAME=FAT:FQL_AUDITING_CLIENT_TEMPLATE.FAT&amp;display_string=Audit&amp;VAR:KEY=WHOBMNUTMR&amp;VAR:QUERY=KEZGX0VCSVRfSUIoQU5OLDIwMTMsLCwsU0VLKUBFQ0FfTUVEX0VCSVQoMjAxMyw0MDQzNSwsLCdDVVI9U0VLJ","ywnV0lOPTEwMCxQRVY9WScpKQ==&amp;WINDOW=FIRST_POPUP&amp;HEIGHT=450&amp;WIDTH=450&amp;START_MAXIMIZED=FALSE&amp;VAR:CALENDAR=FIVEDAY&amp;VAR:SYMBOL=591591&amp;VAR:INDEX=0"}</definedName>
    <definedName name="_2688__FDSAUDITLINK__" hidden="1">{"fdsup://directions/FAT Viewer?action=UPDATE&amp;creator=factset&amp;DYN_ARGS=TRUE&amp;DOC_NAME=FAT:FQL_AUDITING_CLIENT_TEMPLATE.FAT&amp;display_string=Audit&amp;VAR:KEY=IDIVQTUJUR&amp;VAR:QUERY=KEZGX0VCSVRfSUIoQU5OLDIwMTAsLCwsU0VLKUBFQ0FfTUVEX0VCSVQoMjAxMCw0MDQzNSwsLCdDVVI9U0VLJ","ywnV0lOPTEwMCxQRVY9WScpKQ==&amp;WINDOW=FIRST_POPUP&amp;HEIGHT=450&amp;WIDTH=450&amp;START_MAXIMIZED=FALSE&amp;VAR:CALENDAR=FIVEDAY&amp;VAR:SYMBOL=591591&amp;VAR:INDEX=0"}</definedName>
    <definedName name="_2689__FDSAUDITLINK__" hidden="1">{"fdsup://directions/FAT Viewer?action=UPDATE&amp;creator=factset&amp;DYN_ARGS=TRUE&amp;DOC_NAME=FAT:FQL_AUDITING_CLIENT_TEMPLATE.FAT&amp;display_string=Audit&amp;VAR:KEY=MHINQNIBOB&amp;VAR:QUERY=KEZGX0VCSVRfSUIoQU5OLDIwMTEsLCwsU0VLKUBFQ0FfTUVEX0VCSVQoMjAxMSw0MDQzNSwsLCdDVVI9U0VLJ","ywnV0lOPTEwMCxQRVY9WScpKQ==&amp;WINDOW=FIRST_POPUP&amp;HEIGHT=450&amp;WIDTH=450&amp;START_MAXIMIZED=FALSE&amp;VAR:CALENDAR=FIVEDAY&amp;VAR:SYMBOL=591591&amp;VAR:INDEX=0"}</definedName>
    <definedName name="_2690__FDSAUDITLINK__" hidden="1">{"fdsup://directions/FAT Viewer?action=UPDATE&amp;creator=factset&amp;DYN_ARGS=TRUE&amp;DOC_NAME=FAT:FQL_AUDITING_CLIENT_TEMPLATE.FAT&amp;display_string=Audit&amp;VAR:KEY=MJWJYHCXSF&amp;VAR:QUERY=RkZfTkVUX0lOQyhBTk4sMjAwNywsLCxTRUsp&amp;WINDOW=FIRST_POPUP&amp;HEIGHT=450&amp;WIDTH=450&amp;START_MA","XIMIZED=FALSE&amp;VAR:CALENDAR=FIVEDAY&amp;VAR:SYMBOL=591591&amp;VAR:INDEX=0"}</definedName>
    <definedName name="_2691__FDSAUDITLINK__" hidden="1">{"fdsup://directions/FAT Viewer?action=UPDATE&amp;creator=factset&amp;DYN_ARGS=TRUE&amp;DOC_NAME=FAT:FQL_AUDITING_CLIENT_TEMPLATE.FAT&amp;display_string=Audit&amp;VAR:KEY=AJIFALGPUH&amp;VAR:QUERY=RkZfTkVUX0lOQyhBTk4sMjAwOCwsLCxTRUsp&amp;WINDOW=FIRST_POPUP&amp;HEIGHT=450&amp;WIDTH=450&amp;START_MA","XIMIZED=FALSE&amp;VAR:CALENDAR=FIVEDAY&amp;VAR:SYMBOL=591591&amp;VAR:INDEX=0"}</definedName>
    <definedName name="_2692__FDSAUDITLINK__" hidden="1">{"fdsup://directions/FAT Viewer?action=UPDATE&amp;creator=factset&amp;DYN_ARGS=TRUE&amp;DOC_NAME=FAT:FQL_AUDITING_CLIENT_TEMPLATE.FAT&amp;display_string=Audit&amp;VAR:KEY=OHITOPSZKD&amp;VAR:QUERY=RkZfTkVUX0lOQyhBTk4sMjAwOSwsLCxTRUsp&amp;WINDOW=FIRST_POPUP&amp;HEIGHT=450&amp;WIDTH=450&amp;START_MA","XIMIZED=FALSE&amp;VAR:CALENDAR=FIVEDAY&amp;VAR:SYMBOL=591591&amp;VAR:INDEX=0"}</definedName>
    <definedName name="_2693__FDSAUDITLINK__" hidden="1">{"fdsup://directions/FAT Viewer?action=UPDATE&amp;creator=factset&amp;DYN_ARGS=TRUE&amp;DOC_NAME=FAT:FQL_AUDITING_CLIENT_TEMPLATE.FAT&amp;display_string=Audit&amp;VAR:KEY=CDYNWBKJUV&amp;VAR:QUERY=KEZGX05FVF9JTkMoQU5OLDIwMTAsLCwsU0VLKUBFQ0FfTUVEX05FVCgyMDEwLDQwNDM1LCwsJ0NVUj1TRUsnL","CdXSU49MTAwLFBFVj1ZJykp&amp;WINDOW=FIRST_POPUP&amp;HEIGHT=450&amp;WIDTH=450&amp;START_MAXIMIZED=FALSE&amp;VAR:CALENDAR=FIVEDAY&amp;VAR:SYMBOL=591591&amp;VAR:INDEX=0"}</definedName>
    <definedName name="_2694__FDSAUDITLINK__" hidden="1">{"fdsup://directions/FAT Viewer?action=UPDATE&amp;creator=factset&amp;DYN_ARGS=TRUE&amp;DOC_NAME=FAT:FQL_AUDITING_CLIENT_TEMPLATE.FAT&amp;display_string=Audit&amp;VAR:KEY=UDIRQXCJEV&amp;VAR:QUERY=KEZGX05FVF9JTkMoQU5OLDIwMTEsLCwsU0VLKUBFQ0FfTUVEX05FVCgyMDExLDQwNDM1LCwsJ0NVUj1TRUsnL","CdXSU49MTAwLFBFVj1ZJykp&amp;WINDOW=FIRST_POPUP&amp;HEIGHT=450&amp;WIDTH=450&amp;START_MAXIMIZED=FALSE&amp;VAR:CALENDAR=FIVEDAY&amp;VAR:SYMBOL=591591&amp;VAR:INDEX=0"}</definedName>
    <definedName name="_2695__FDSAUDITLINK__" hidden="1">{"fdsup://directions/FAT Viewer?action=UPDATE&amp;creator=factset&amp;DYN_ARGS=TRUE&amp;DOC_NAME=FAT:FQL_AUDITING_CLIENT_TEMPLATE.FAT&amp;display_string=Audit&amp;VAR:KEY=AVQLQDERQL&amp;VAR:QUERY=KEZGX05FVF9JTkMoQU5OLDIwMTIsLCwsU0VLKUBFQ0FfTUVEX05FVCgyMDEyLDQwNDM1LCwsJ0NVUj1TRUsnL","CdXSU49MTAwLFBFVj1ZJykp&amp;WINDOW=FIRST_POPUP&amp;HEIGHT=450&amp;WIDTH=450&amp;START_MAXIMIZED=FALSE&amp;VAR:CALENDAR=FIVEDAY&amp;VAR:SYMBOL=591591&amp;VAR:INDEX=0"}</definedName>
    <definedName name="_2696__FDSAUDITLINK__" hidden="1">{"fdsup://directions/FAT Viewer?action=UPDATE&amp;creator=factset&amp;DYN_ARGS=TRUE&amp;DOC_NAME=FAT:FQL_AUDITING_CLIENT_TEMPLATE.FAT&amp;display_string=Audit&amp;VAR:KEY=ILGLEHUFMF&amp;VAR:QUERY=KEZGX05FVF9JTkMoQU5OLDIwMTMsLCwsU0VLKUBFQ0FfTUVEX05FVCgyMDEzLDQwNDM1LCwsJ0NVUj1TRUsnL","CdXSU49MTAwLFBFVj1ZJykp&amp;WINDOW=FIRST_POPUP&amp;HEIGHT=450&amp;WIDTH=450&amp;START_MAXIMIZED=FALSE&amp;VAR:CALENDAR=FIVEDAY&amp;VAR:SYMBOL=591591&amp;VAR:INDEX=0"}</definedName>
    <definedName name="_2697__FDSAUDITLINK__" hidden="1">{"fdsup://directions/FAT Viewer?action=UPDATE&amp;creator=factset&amp;DYN_ARGS=TRUE&amp;DOC_NAME=FAT:FQL_AUDITING_CLIENT_TEMPLATE.FAT&amp;display_string=Audit&amp;VAR:KEY=QTWFQRMDGZ&amp;VAR:QUERY=RkZfQ0FQRVgoQU5OLDIwMDcsLCwsU0VLKQ==&amp;WINDOW=FIRST_POPUP&amp;HEIGHT=450&amp;WIDTH=450&amp;START_MA","XIMIZED=FALSE&amp;VAR:CALENDAR=FIVEDAY&amp;VAR:SYMBOL=591591&amp;VAR:INDEX=0"}</definedName>
    <definedName name="_2698__FDSAUDITLINK__" hidden="1">{"fdsup://directions/FAT Viewer?action=UPDATE&amp;creator=factset&amp;DYN_ARGS=TRUE&amp;DOC_NAME=FAT:FQL_AUDITING_CLIENT_TEMPLATE.FAT&amp;display_string=Audit&amp;VAR:KEY=WRAPYVABOX&amp;VAR:QUERY=RkZfQ0FQRVgoQU5OLDIwMDgsLCwsU0VLKQ==&amp;WINDOW=FIRST_POPUP&amp;HEIGHT=450&amp;WIDTH=450&amp;START_MA","XIMIZED=FALSE&amp;VAR:CALENDAR=FIVEDAY&amp;VAR:SYMBOL=591591&amp;VAR:INDEX=0"}</definedName>
    <definedName name="_2699__FDSAUDITLINK__" hidden="1">{"fdsup://directions/FAT Viewer?action=UPDATE&amp;creator=factset&amp;DYN_ARGS=TRUE&amp;DOC_NAME=FAT:FQL_AUDITING_CLIENT_TEMPLATE.FAT&amp;display_string=Audit&amp;VAR:KEY=WJYROLWPQD&amp;VAR:QUERY=RkZfQ0FQRVgoQU5OLDIwMDksLCwsU0VLKQ==&amp;WINDOW=FIRST_POPUP&amp;HEIGHT=450&amp;WIDTH=450&amp;START_MA","XIMIZED=FALSE&amp;VAR:CALENDAR=FIVEDAY&amp;VAR:SYMBOL=591591&amp;VAR:INDEX=0"}</definedName>
    <definedName name="_27__FDSAUDITLINK__" hidden="1">{"fdsup://directions/FAT Viewer?action=UPDATE&amp;creator=factset&amp;DYN_ARGS=TRUE&amp;DOC_NAME=FAT:FQL_AUDITING_CLIENT_TEMPLATE.FAT&amp;display_string=Audit&amp;VAR:KEY=WHSXSTCNKF&amp;VAR:QUERY=RkZfRU5UUlBSX1ZBTF9EQUlMWSgzOTMzOSw0MDQzNixNLFJGLEVDX0NVUlIoKSwnRElMJykvL0VDX01FQU5fR","UJJVF9OVE1BKDM5MzM5LDQwNDM2LE0p&amp;WINDOW=FIRST_POPUP&amp;HEIGHT=450&amp;WIDTH=450&amp;START_MAXIMIZED=FALSE&amp;VAR:CALENDAR=FIVEDAY&amp;VAR:SYMBOL=505160&amp;VAR:INDEX=30"}</definedName>
    <definedName name="_2700__FDSAUDITLINK__" hidden="1">{"fdsup://directions/FAT Viewer?action=UPDATE&amp;creator=factset&amp;DYN_ARGS=TRUE&amp;DOC_NAME=FAT:FQL_AUDITING_CLIENT_TEMPLATE.FAT&amp;display_string=Audit&amp;VAR:KEY=QPWTGHKBYX&amp;VAR:QUERY=KEZGX0NBUEVYKEFOTiwyMDEwLCwsLFNFSylARUNBX01FRF9DQVBFWCgyMDEwLDQwNDM1LCwsJ0NVUj1TRUsnL","CdXSU49MTAwLFBFVj1ZJykp&amp;WINDOW=FIRST_POPUP&amp;HEIGHT=450&amp;WIDTH=450&amp;START_MAXIMIZED=FALSE&amp;VAR:CALENDAR=FIVEDAY&amp;VAR:SYMBOL=591591&amp;VAR:INDEX=0"}</definedName>
    <definedName name="_2701__FDSAUDITLINK__" hidden="1">{"fdsup://directions/FAT Viewer?action=UPDATE&amp;creator=factset&amp;DYN_ARGS=TRUE&amp;DOC_NAME=FAT:FQL_AUDITING_CLIENT_TEMPLATE.FAT&amp;display_string=Audit&amp;VAR:KEY=SDYHAVMJKH&amp;VAR:QUERY=KEZGX0NBUEVYKEFOTiwyMDExLCwsLFNFSylARUNBX01FRF9DQVBFWCgyMDExLDQwNDM1LCwsJ0NVUj1TRUsnL","CdXSU49MTAwLFBFVj1ZJykp&amp;WINDOW=FIRST_POPUP&amp;HEIGHT=450&amp;WIDTH=450&amp;START_MAXIMIZED=FALSE&amp;VAR:CALENDAR=FIVEDAY&amp;VAR:SYMBOL=591591&amp;VAR:INDEX=0"}</definedName>
    <definedName name="_2702__FDSAUDITLINK__" hidden="1">{"fdsup://directions/FAT Viewer?action=UPDATE&amp;creator=factset&amp;DYN_ARGS=TRUE&amp;DOC_NAME=FAT:FQL_AUDITING_CLIENT_TEMPLATE.FAT&amp;display_string=Audit&amp;VAR:KEY=MHINQNIBOB&amp;VAR:QUERY=KEZGX0VCSVRfSUIoQU5OLDIwMTEsLCwsU0VLKUBFQ0FfTUVEX0VCSVQoMjAxMSw0MDQzNSwsLCdDVVI9U0VLJ","ywnV0lOPTEwMCxQRVY9WScpKQ==&amp;WINDOW=FIRST_POPUP&amp;HEIGHT=450&amp;WIDTH=450&amp;START_MAXIMIZED=FALSE&amp;VAR:CALENDAR=FIVEDAY&amp;VAR:SYMBOL=591591&amp;VAR:INDEX=0"}</definedName>
    <definedName name="_2703__FDSAUDITLINK__" hidden="1">{"fdsup://directions/FAT Viewer?action=UPDATE&amp;creator=factset&amp;DYN_ARGS=TRUE&amp;DOC_NAME=FAT:FQL_AUDITING_CLIENT_TEMPLATE.FAT&amp;display_string=Audit&amp;VAR:KEY=MTWBCBYRIT&amp;VAR:QUERY=KEZGX0VCSVRfSUIoQU5OLDIwMTIsLCwsU0VLKUBFQ0FfTUVEX0VCSVQoMjAxMiw0MDQzNSwsLCdDVVI9U0VLJ","ywnV0lOPTEwMCxQRVY9WScpKQ==&amp;WINDOW=FIRST_POPUP&amp;HEIGHT=450&amp;WIDTH=450&amp;START_MAXIMIZED=FALSE&amp;VAR:CALENDAR=FIVEDAY&amp;VAR:SYMBOL=591591&amp;VAR:INDEX=0"}</definedName>
    <definedName name="_2704__FDSAUDITLINK__" hidden="1">{"fdsup://directions/FAT Viewer?action=UPDATE&amp;creator=factset&amp;DYN_ARGS=TRUE&amp;DOC_NAME=FAT:FQL_AUDITING_CLIENT_TEMPLATE.FAT&amp;display_string=Audit&amp;VAR:KEY=WVGVAPMJAD&amp;VAR:QUERY=KEZGX0NBUEVYKEFOTiwyMDEyLCwsLFNFSylARUNBX01FRF9DQVBFWCgyMDEyLDQwNDM1LCwsJ0NVUj1TRUsnL","CdXSU49MTAwLFBFVj1ZJykp&amp;WINDOW=FIRST_POPUP&amp;HEIGHT=450&amp;WIDTH=450&amp;START_MAXIMIZED=FALSE&amp;VAR:CALENDAR=FIVEDAY&amp;VAR:SYMBOL=591591&amp;VAR:INDEX=0"}</definedName>
    <definedName name="_2708__FDSAUDITLINK__" hidden="1">{"fdsup://directions/FAT Viewer?action=UPDATE&amp;creator=factset&amp;DYN_ARGS=TRUE&amp;DOC_NAME=FAT:FQL_AUDITING_CLIENT_TEMPLATE.FAT&amp;display_string=Audit&amp;VAR:KEY=KTCVORENOD&amp;VAR:QUERY=KEZGX0NBUEVYKEFOTiwyMDEzLCwsLFNFSylARUNBX01FRF9DQVBFWCgyMDEzLDQwNDM1LCwsJ0NVUj1TRUsnL","CdXSU49MTAwLFBFVj1ZJykp&amp;WINDOW=FIRST_POPUP&amp;HEIGHT=450&amp;WIDTH=450&amp;START_MAXIMIZED=FALSE&amp;VAR:CALENDAR=FIVEDAY&amp;VAR:SYMBOL=591591&amp;VAR:INDEX=0"}</definedName>
    <definedName name="_2709__FDSAUDITLINK__" hidden="1">{"fdsup://directions/FAT Viewer?action=UPDATE&amp;creator=factset&amp;DYN_ARGS=TRUE&amp;DOC_NAME=FAT:FQL_AUDITING_CLIENT_TEMPLATE.FAT&amp;display_string=Audit&amp;VAR:KEY=GJIXKPCBGL&amp;VAR:QUERY=RkZfRUJJVERBX0lCKEFOTiwyMDA3LCwsLFNFSyk=&amp;WINDOW=FIRST_POPUP&amp;HEIGHT=450&amp;WIDTH=450&amp;STAR","T_MAXIMIZED=FALSE&amp;VAR:CALENDAR=FIVEDAY&amp;VAR:SYMBOL=B033YF&amp;VAR:INDEX=0"}</definedName>
    <definedName name="_2710__FDSAUDITLINK__" hidden="1">{"fdsup://directions/FAT Viewer?action=UPDATE&amp;creator=factset&amp;DYN_ARGS=TRUE&amp;DOC_NAME=FAT:FQL_AUDITING_CLIENT_TEMPLATE.FAT&amp;display_string=Audit&amp;VAR:KEY=QRYBSTYDSR&amp;VAR:QUERY=RkZfRUJJVERBX0lCKEFOTiwyMDA4LCwsLFNFSyk=&amp;WINDOW=FIRST_POPUP&amp;HEIGHT=450&amp;WIDTH=450&amp;STAR","T_MAXIMIZED=FALSE&amp;VAR:CALENDAR=FIVEDAY&amp;VAR:SYMBOL=B033YF&amp;VAR:INDEX=0"}</definedName>
    <definedName name="_2711__FDSAUDITLINK__" hidden="1">{"fdsup://directions/FAT Viewer?action=UPDATE&amp;creator=factset&amp;DYN_ARGS=TRUE&amp;DOC_NAME=FAT:FQL_AUDITING_CLIENT_TEMPLATE.FAT&amp;display_string=Audit&amp;VAR:KEY=QPYHAXOJGH&amp;VAR:QUERY=RkZfRUJJVERBX0lCKEFOTiwyMDA5LCwsLFNFSyk=&amp;WINDOW=FIRST_POPUP&amp;HEIGHT=450&amp;WIDTH=450&amp;STAR","T_MAXIMIZED=FALSE&amp;VAR:CALENDAR=FIVEDAY&amp;VAR:SYMBOL=B033YF&amp;VAR:INDEX=0"}</definedName>
    <definedName name="_2712__FDSAUDITLINK__" hidden="1">{"fdsup://directions/FAT Viewer?action=UPDATE&amp;creator=factset&amp;DYN_ARGS=TRUE&amp;DOC_NAME=FAT:FQL_AUDITING_CLIENT_TEMPLATE.FAT&amp;display_string=Audit&amp;VAR:KEY=WTEJYVKRST&amp;VAR:QUERY=KEZGX0VCSVREQV9JQihBTk4sMjAxMCwsLCxTRUspQEVDQV9NRURfRUJJVERBKDIwMTAsNDA0MzUsLCwnQ1VSP","VNFSycsJ1dJTj0xMDAsUEVWPVknKSk=&amp;WINDOW=FIRST_POPUP&amp;HEIGHT=450&amp;WIDTH=450&amp;START_MAXIMIZED=FALSE&amp;VAR:CALENDAR=FIVEDAY&amp;VAR:SYMBOL=B033YF&amp;VAR:INDEX=0"}</definedName>
    <definedName name="_2713__FDSAUDITLINK__" hidden="1">{"fdsup://directions/FAT Viewer?action=UPDATE&amp;creator=factset&amp;DYN_ARGS=TRUE&amp;DOC_NAME=FAT:FQL_AUDITING_CLIENT_TEMPLATE.FAT&amp;display_string=Audit&amp;VAR:KEY=AFCFCFKXWP&amp;VAR:QUERY=KEZGX0VCSVREQV9JQihBTk4sMjAxMSwsLCxTRUspQEVDQV9NRURfRUJJVERBKDIwMTEsNDA0MzUsLCwnQ1VSP","VNFSycsJ1dJTj0xMDAsUEVWPVknKSk=&amp;WINDOW=FIRST_POPUP&amp;HEIGHT=450&amp;WIDTH=450&amp;START_MAXIMIZED=FALSE&amp;VAR:CALENDAR=FIVEDAY&amp;VAR:SYMBOL=B033YF&amp;VAR:INDEX=0"}</definedName>
    <definedName name="_2714__FDSAUDITLINK__" hidden="1">{"fdsup://directions/FAT Viewer?action=UPDATE&amp;creator=factset&amp;DYN_ARGS=TRUE&amp;DOC_NAME=FAT:FQL_AUDITING_CLIENT_TEMPLATE.FAT&amp;display_string=Audit&amp;VAR:KEY=OXIDEFUXIB&amp;VAR:QUERY=KEZGX0VCSVREQV9JQihBTk4sMjAxMiwsLCxTRUspQEVDQV9NRURfRUJJVERBKDIwMTIsNDA0MzUsLCwnQ1VSP","VNFSycsJ1dJTj0xMDAsUEVWPVknKSk=&amp;WINDOW=FIRST_POPUP&amp;HEIGHT=450&amp;WIDTH=450&amp;START_MAXIMIZED=FALSE&amp;VAR:CALENDAR=FIVEDAY&amp;VAR:SYMBOL=B033YF&amp;VAR:INDEX=0"}</definedName>
    <definedName name="_2715__FDSAUDITLINK__" hidden="1">{"fdsup://directions/FAT Viewer?action=UPDATE&amp;creator=factset&amp;DYN_ARGS=TRUE&amp;DOC_NAME=FAT:FQL_AUDITING_CLIENT_TEMPLATE.FAT&amp;display_string=Audit&amp;VAR:KEY=GHUDUFUNGD&amp;VAR:QUERY=KEZGX0VCSVREQV9JQihBTk4sMjAxMywsLCxTRUspQEVDQV9NRURfRUJJVERBKDIwMTMsNDA0MzUsLCwnQ1VSP","VNFSycsJ1dJTj0xMDAsUEVWPVknKSk=&amp;WINDOW=FIRST_POPUP&amp;HEIGHT=450&amp;WIDTH=450&amp;START_MAXIMIZED=FALSE&amp;VAR:CALENDAR=FIVEDAY&amp;VAR:SYMBOL=B033YF&amp;VAR:INDEX=0"}</definedName>
    <definedName name="_2716__FDSAUDITLINK__" hidden="1">{"fdsup://directions/FAT Viewer?action=UPDATE&amp;creator=factset&amp;DYN_ARGS=TRUE&amp;DOC_NAME=FAT:FQL_AUDITING_CLIENT_TEMPLATE.FAT&amp;display_string=Audit&amp;VAR:KEY=GBKPYJQNCD&amp;VAR:QUERY=RkZfRUJJVF9JQihBTk4sMjAwNywsLCxTRUspK0ZGX0FNT1JUX0NGKEFOTiwyMDA3LCwsLFNFSyk=&amp;WINDOW=F","IRST_POPUP&amp;HEIGHT=450&amp;WIDTH=450&amp;START_MAXIMIZED=FALSE&amp;VAR:CALENDAR=FIVEDAY&amp;VAR:SYMBOL=B033YF&amp;VAR:INDEX=0"}</definedName>
    <definedName name="_2717__FDSAUDITLINK__" hidden="1">{"fdsup://directions/FAT Viewer?action=UPDATE&amp;creator=factset&amp;DYN_ARGS=TRUE&amp;DOC_NAME=FAT:FQL_AUDITING_CLIENT_TEMPLATE.FAT&amp;display_string=Audit&amp;VAR:KEY=QZUPEZKNGJ&amp;VAR:QUERY=RkZfRUJJVF9JQihBTk4sMjAwOCwsLCxTRUspK0ZGX0FNT1JUX0NGKEFOTiwyMDA4LCwsLFNFSyk=&amp;WINDOW=F","IRST_POPUP&amp;HEIGHT=450&amp;WIDTH=450&amp;START_MAXIMIZED=FALSE&amp;VAR:CALENDAR=FIVEDAY&amp;VAR:SYMBOL=B033YF&amp;VAR:INDEX=0"}</definedName>
    <definedName name="_2718__FDSAUDITLINK__" hidden="1">{"fdsup://directions/FAT Viewer?action=UPDATE&amp;creator=factset&amp;DYN_ARGS=TRUE&amp;DOC_NAME=FAT:FQL_AUDITING_CLIENT_TEMPLATE.FAT&amp;display_string=Audit&amp;VAR:KEY=UHWBWDAZGH&amp;VAR:QUERY=RkZfRUJJVF9JQihBTk4sMjAwOSwsLCxTRUspK0ZGX0FNT1JUX0NGKEFOTiwyMDA5LCwsLFNFSyk=&amp;WINDOW=F","IRST_POPUP&amp;HEIGHT=450&amp;WIDTH=450&amp;START_MAXIMIZED=FALSE&amp;VAR:CALENDAR=FIVEDAY&amp;VAR:SYMBOL=B033YF&amp;VAR:INDEX=0"}</definedName>
    <definedName name="_2719__FDSAUDITLINK__" hidden="1">{"fdsup://directions/FAT Viewer?action=UPDATE&amp;creator=factset&amp;DYN_ARGS=TRUE&amp;DOC_NAME=FAT:FQL_AUDITING_CLIENT_TEMPLATE.FAT&amp;display_string=Audit&amp;VAR:KEY=EXOJMBCTMB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033YF&amp;VAR:INDEX=","0"}</definedName>
    <definedName name="_2720__FDSAUDITLINK__" hidden="1">{"fdsup://directions/FAT Viewer?action=UPDATE&amp;creator=factset&amp;DYN_ARGS=TRUE&amp;DOC_NAME=FAT:FQL_AUDITING_CLIENT_TEMPLATE.FAT&amp;display_string=Audit&amp;VAR:KEY=SRSTAROHUR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033YF&amp;VAR:INDEX=","0"}</definedName>
    <definedName name="_2721__FDSAUDITLINK__" hidden="1">{"fdsup://directions/FAT Viewer?action=UPDATE&amp;creator=factset&amp;DYN_ARGS=TRUE&amp;DOC_NAME=FAT:FQL_AUDITING_CLIENT_TEMPLATE.FAT&amp;display_string=Audit&amp;VAR:KEY=WDAFGFENYJ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033YF&amp;VAR:INDEX=","0"}</definedName>
    <definedName name="_2722__FDSAUDITLINK__" hidden="1">{"fdsup://directions/FAT Viewer?action=UPDATE&amp;creator=factset&amp;DYN_ARGS=TRUE&amp;DOC_NAME=FAT:FQL_AUDITING_CLIENT_TEMPLATE.FAT&amp;display_string=Audit&amp;VAR:KEY=KNYLAXULWZ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033YF&amp;VAR:INDEX=","0"}</definedName>
    <definedName name="_2723__FDSAUDITLINK__" hidden="1">{"fdsup://directions/FAT Viewer?action=UPDATE&amp;creator=factset&amp;DYN_ARGS=TRUE&amp;DOC_NAME=FAT:FQL_AUDITING_CLIENT_TEMPLATE.FAT&amp;display_string=Audit&amp;VAR:KEY=CBKVAZIZIR&amp;VAR:QUERY=RkZfRUJJVF9JQihBTk4sMjAwNywsLCxTRUsp&amp;WINDOW=FIRST_POPUP&amp;HEIGHT=450&amp;WIDTH=450&amp;START_MA","XIMIZED=FALSE&amp;VAR:CALENDAR=FIVEDAY&amp;VAR:SYMBOL=B033YF&amp;VAR:INDEX=0"}</definedName>
    <definedName name="_2724__FDSAUDITLINK__" hidden="1">{"fdsup://directions/FAT Viewer?action=UPDATE&amp;creator=factset&amp;DYN_ARGS=TRUE&amp;DOC_NAME=FAT:FQL_AUDITING_CLIENT_TEMPLATE.FAT&amp;display_string=Audit&amp;VAR:KEY=UVUHKPSFEX&amp;VAR:QUERY=RkZfRUJJVF9JQihBTk4sMjAwOCwsLCxTRUsp&amp;WINDOW=FIRST_POPUP&amp;HEIGHT=450&amp;WIDTH=450&amp;START_MA","XIMIZED=FALSE&amp;VAR:CALENDAR=FIVEDAY&amp;VAR:SYMBOL=B033YF&amp;VAR:INDEX=0"}</definedName>
    <definedName name="_2725__FDSAUDITLINK__" hidden="1">{"fdsup://directions/FAT Viewer?action=UPDATE&amp;creator=factset&amp;DYN_ARGS=TRUE&amp;DOC_NAME=FAT:FQL_AUDITING_CLIENT_TEMPLATE.FAT&amp;display_string=Audit&amp;VAR:KEY=QHIRWHYRKB&amp;VAR:QUERY=RkZfRUJJVF9JQihBTk4sMjAwOSwsLCxTRUsp&amp;WINDOW=FIRST_POPUP&amp;HEIGHT=450&amp;WIDTH=450&amp;START_MA","XIMIZED=FALSE&amp;VAR:CALENDAR=FIVEDAY&amp;VAR:SYMBOL=B033YF&amp;VAR:INDEX=0"}</definedName>
    <definedName name="_2729__FDSAUDITLINK__" hidden="1">{"fdsup://Directions/FactSet Auditing Viewer?action=AUDIT_VALUE&amp;DB=129&amp;ID1=B033YF&amp;VALUEID=01001&amp;SDATE=2007&amp;PERIODTYPE=ANN_STD&amp;window=popup_no_bar&amp;width=385&amp;height=120&amp;START_MAXIMIZED=FALSE&amp;creator=factset&amp;display_string=Audit"}</definedName>
    <definedName name="_2730__FDSAUDITLINK__" hidden="1">{"fdsup://Directions/FactSet Auditing Viewer?action=AUDIT_VALUE&amp;DB=129&amp;ID1=B033YF&amp;VALUEID=01001&amp;SDATE=2008&amp;PERIODTYPE=ANN_STD&amp;window=popup_no_bar&amp;width=385&amp;height=120&amp;START_MAXIMIZED=FALSE&amp;creator=factset&amp;display_string=Audit"}</definedName>
    <definedName name="_2731__FDSAUDITLINK__" hidden="1">{"fdsup://Directions/FactSet Auditing Viewer?action=AUDIT_VALUE&amp;DB=129&amp;ID1=B033YF&amp;VALUEID=01001&amp;SDATE=2009&amp;PERIODTYPE=ANN_STD&amp;window=popup_no_bar&amp;width=385&amp;height=120&amp;START_MAXIMIZED=FALSE&amp;creator=factset&amp;display_string=Audit"}</definedName>
    <definedName name="_2732__FDSAUDITLINK__" hidden="1">{"fdsup://Directions/FactSet Auditing Viewer?action=AUDIT_VALUE&amp;DB=129&amp;ID1=B033YF&amp;VALUEID=18140&amp;SDATE=2007&amp;PERIODTYPE=ANN_STD&amp;window=popup_no_bar&amp;width=385&amp;height=120&amp;START_MAXIMIZED=FALSE&amp;creator=factset&amp;display_string=Audit"}</definedName>
    <definedName name="_2733__FDSAUDITLINK__" hidden="1">{"fdsup://Directions/FactSet Auditing Viewer?action=AUDIT_VALUE&amp;DB=129&amp;ID1=B033YF&amp;VALUEID=18140&amp;SDATE=2008&amp;PERIODTYPE=ANN_STD&amp;window=popup_no_bar&amp;width=385&amp;height=120&amp;START_MAXIMIZED=FALSE&amp;creator=factset&amp;display_string=Audit"}</definedName>
    <definedName name="_2734__FDSAUDITLINK__" hidden="1">{"fdsup://Directions/FactSet Auditing Viewer?action=AUDIT_VALUE&amp;DB=129&amp;ID1=B033YF&amp;VALUEID=18140&amp;SDATE=2009&amp;PERIODTYPE=ANN_STD&amp;window=popup_no_bar&amp;width=385&amp;height=120&amp;START_MAXIMIZED=FALSE&amp;creator=factset&amp;display_string=Audit"}</definedName>
    <definedName name="_2735__FDSAUDITLINK__" hidden="1">{"fdsup://directions/FAT Viewer?action=UPDATE&amp;creator=factset&amp;DYN_ARGS=TRUE&amp;DOC_NAME=FAT:FQL_AUDITING_CLIENT_TEMPLATE.FAT&amp;display_string=Audit&amp;VAR:KEY=MFAFKRSTUR&amp;VAR:QUERY=KEZGX0VCSVRfSUIoQU5OLDIwMTAsLCwsU0VLKUBFQ0FfTUVEX0VCSVQoMjAxMCw0MDQzNSwsLCdDVVI9U0VLJ","ywnV0lOPTEwMCxQRVY9WScpKQ==&amp;WINDOW=FIRST_POPUP&amp;HEIGHT=450&amp;WIDTH=450&amp;START_MAXIMIZED=FALSE&amp;VAR:CALENDAR=FIVEDAY&amp;VAR:SYMBOL=B033YF&amp;VAR:INDEX=0"}</definedName>
    <definedName name="_2736__FDSAUDITLINK__" hidden="1">{"fdsup://directions/FAT Viewer?action=UPDATE&amp;creator=factset&amp;DYN_ARGS=TRUE&amp;DOC_NAME=FAT:FQL_AUDITING_CLIENT_TEMPLATE.FAT&amp;display_string=Audit&amp;VAR:KEY=MFAFKRSTUR&amp;VAR:QUERY=KEZGX0VCSVRfSUIoQU5OLDIwMTAsLCwsU0VLKUBFQ0FfTUVEX0VCSVQoMjAxMCw0MDQzNSwsLCdDVVI9U0VLJ","ywnV0lOPTEwMCxQRVY9WScpKQ==&amp;WINDOW=FIRST_POPUP&amp;HEIGHT=450&amp;WIDTH=450&amp;START_MAXIMIZED=FALSE&amp;VAR:CALENDAR=FIVEDAY&amp;VAR:SYMBOL=B033YF&amp;VAR:INDEX=0"}</definedName>
    <definedName name="_2737__FDSAUDITLINK__" hidden="1">{"fdsup://directions/FAT Viewer?action=UPDATE&amp;creator=factset&amp;DYN_ARGS=TRUE&amp;DOC_NAME=FAT:FQL_AUDITING_CLIENT_TEMPLATE.FAT&amp;display_string=Audit&amp;VAR:KEY=MRCLOBEBUN&amp;VAR:QUERY=KEZGX0VCSVRfSUIoQU5OLDIwMTEsLCwsU0VLKUBFQ0FfTUVEX0VCSVQoMjAxMSw0MDQzNSwsLCdDVVI9U0VLJ","ywnV0lOPTEwMCxQRVY9WScpKQ==&amp;WINDOW=FIRST_POPUP&amp;HEIGHT=450&amp;WIDTH=450&amp;START_MAXIMIZED=FALSE&amp;VAR:CALENDAR=FIVEDAY&amp;VAR:SYMBOL=B033YF&amp;VAR:INDEX=0"}</definedName>
    <definedName name="_2738__FDSAUDITLINK__" hidden="1">{"fdsup://directions/FAT Viewer?action=UPDATE&amp;creator=factset&amp;DYN_ARGS=TRUE&amp;DOC_NAME=FAT:FQL_AUDITING_CLIENT_TEMPLATE.FAT&amp;display_string=Audit&amp;VAR:KEY=UBMDGLEHIJ&amp;VAR:QUERY=KEZGX0VCSVRfSUIoQU5OLDIwMTIsLCwsU0VLKUBFQ0FfTUVEX0VCSVQoMjAxMiw0MDQzNSwsLCdDVVI9U0VLJ","ywnV0lOPTEwMCxQRVY9WScpKQ==&amp;WINDOW=FIRST_POPUP&amp;HEIGHT=450&amp;WIDTH=450&amp;START_MAXIMIZED=FALSE&amp;VAR:CALENDAR=FIVEDAY&amp;VAR:SYMBOL=B033YF&amp;VAR:INDEX=0"}</definedName>
    <definedName name="_2739__FDSAUDITLINK__" hidden="1">{"fdsup://directions/FAT Viewer?action=UPDATE&amp;creator=factset&amp;DYN_ARGS=TRUE&amp;DOC_NAME=FAT:FQL_AUDITING_CLIENT_TEMPLATE.FAT&amp;display_string=Audit&amp;VAR:KEY=KVOZGVSVGL&amp;VAR:QUERY=RkZfTkVUX0lOQyhBTk4sMjAwOCwsLCxTRUsp&amp;WINDOW=FIRST_POPUP&amp;HEIGHT=450&amp;WIDTH=450&amp;START_MA","XIMIZED=FALSE&amp;VAR:CALENDAR=FIVEDAY&amp;VAR:SYMBOL=B033YF&amp;VAR:INDEX=0"}</definedName>
    <definedName name="_2740__FDSAUDITLINK__" hidden="1">{"fdsup://directions/FAT Viewer?action=UPDATE&amp;creator=factset&amp;DYN_ARGS=TRUE&amp;DOC_NAME=FAT:FQL_AUDITING_CLIENT_TEMPLATE.FAT&amp;display_string=Audit&amp;VAR:KEY=UJADIZEDGX&amp;VAR:QUERY=RkZfTkVUX0lOQyhBTk4sMjAwOSwsLCxTRUsp&amp;WINDOW=FIRST_POPUP&amp;HEIGHT=450&amp;WIDTH=450&amp;START_MA","XIMIZED=FALSE&amp;VAR:CALENDAR=FIVEDAY&amp;VAR:SYMBOL=B033YF&amp;VAR:INDEX=0"}</definedName>
    <definedName name="_2741__FDSAUDITLINK__" hidden="1">{"fdsup://directions/FAT Viewer?action=UPDATE&amp;creator=factset&amp;DYN_ARGS=TRUE&amp;DOC_NAME=FAT:FQL_AUDITING_CLIENT_TEMPLATE.FAT&amp;display_string=Audit&amp;VAR:KEY=ELCHUZYHUT&amp;VAR:QUERY=KEZGX05FVF9JTkMoQU5OLDIwMTAsLCwsU0VLKUBFQ0FfTUVEX05FVCgyMDEwLDQwNDM1LCwsJ0NVUj1TRUsnL","CdXSU49MTAwLFBFVj1ZJykp&amp;WINDOW=FIRST_POPUP&amp;HEIGHT=450&amp;WIDTH=450&amp;START_MAXIMIZED=FALSE&amp;VAR:CALENDAR=FIVEDAY&amp;VAR:SYMBOL=B033YF&amp;VAR:INDEX=0"}</definedName>
    <definedName name="_2742__FDSAUDITLINK__" hidden="1">{"fdsup://directions/FAT Viewer?action=UPDATE&amp;creator=factset&amp;DYN_ARGS=TRUE&amp;DOC_NAME=FAT:FQL_AUDITING_CLIENT_TEMPLATE.FAT&amp;display_string=Audit&amp;VAR:KEY=QPCHYHCNSX&amp;VAR:QUERY=KEZGX05FVF9JTkMoQU5OLDIwMTEsLCwsU0VLKUBFQ0FfTUVEX05FVCgyMDExLDQwNDM1LCwsJ0NVUj1TRUsnL","CdXSU49MTAwLFBFVj1ZJykp&amp;WINDOW=FIRST_POPUP&amp;HEIGHT=450&amp;WIDTH=450&amp;START_MAXIMIZED=FALSE&amp;VAR:CALENDAR=FIVEDAY&amp;VAR:SYMBOL=B033YF&amp;VAR:INDEX=0"}</definedName>
    <definedName name="_2743__FDSAUDITLINK__" hidden="1">{"fdsup://directions/FAT Viewer?action=UPDATE&amp;creator=factset&amp;DYN_ARGS=TRUE&amp;DOC_NAME=FAT:FQL_AUDITING_CLIENT_TEMPLATE.FAT&amp;display_string=Audit&amp;VAR:KEY=UPSLEVEVUP&amp;VAR:QUERY=KEZGX05FVF9JTkMoQU5OLDIwMTIsLCwsU0VLKUBFQ0FfTUVEX05FVCgyMDEyLDQwNDM1LCwsJ0NVUj1TRUsnL","CdXSU49MTAwLFBFVj1ZJykp&amp;WINDOW=FIRST_POPUP&amp;HEIGHT=450&amp;WIDTH=450&amp;START_MAXIMIZED=FALSE&amp;VAR:CALENDAR=FIVEDAY&amp;VAR:SYMBOL=B033YF&amp;VAR:INDEX=0"}</definedName>
    <definedName name="_2744__FDSAUDITLINK__" hidden="1">{"fdsup://directions/FAT Viewer?action=UPDATE&amp;creator=factset&amp;DYN_ARGS=TRUE&amp;DOC_NAME=FAT:FQL_AUDITING_CLIENT_TEMPLATE.FAT&amp;display_string=Audit&amp;VAR:KEY=OLOPKDKRYL&amp;VAR:QUERY=KEZGX05FVF9JTkMoQU5OLDIwMTMsLCwsU0VLKUBFQ0FfTUVEX05FVCgyMDEzLDQwNDM1LCwsJ0NVUj1TRUsnL","CdXSU49MTAwLFBFVj1ZJykp&amp;WINDOW=FIRST_POPUP&amp;HEIGHT=450&amp;WIDTH=450&amp;START_MAXIMIZED=FALSE&amp;VAR:CALENDAR=FIVEDAY&amp;VAR:SYMBOL=B033YF&amp;VAR:INDEX=0"}</definedName>
    <definedName name="_2745__FDSAUDITLINK__" hidden="1">{"fdsup://directions/FAT Viewer?action=UPDATE&amp;creator=factset&amp;DYN_ARGS=TRUE&amp;DOC_NAME=FAT:FQL_AUDITING_CLIENT_TEMPLATE.FAT&amp;display_string=Audit&amp;VAR:KEY=KFCDWHGXKP&amp;VAR:QUERY=RkZfQ0FQRVgoQU5OLDIwMDcsLCwsU0VLKQ==&amp;WINDOW=FIRST_POPUP&amp;HEIGHT=450&amp;WIDTH=450&amp;START_MA","XIMIZED=FALSE&amp;VAR:CALENDAR=FIVEDAY&amp;VAR:SYMBOL=B033YF&amp;VAR:INDEX=0"}</definedName>
    <definedName name="_2746__FDSAUDITLINK__" hidden="1">{"fdsup://directions/FAT Viewer?action=UPDATE&amp;creator=factset&amp;DYN_ARGS=TRUE&amp;DOC_NAME=FAT:FQL_AUDITING_CLIENT_TEMPLATE.FAT&amp;display_string=Audit&amp;VAR:KEY=QHWDUJATQR&amp;VAR:QUERY=RkZfQ0FQRVgoQU5OLDIwMDgsLCwsU0VLKQ==&amp;WINDOW=FIRST_POPUP&amp;HEIGHT=450&amp;WIDTH=450&amp;START_MA","XIMIZED=FALSE&amp;VAR:CALENDAR=FIVEDAY&amp;VAR:SYMBOL=B033YF&amp;VAR:INDEX=0"}</definedName>
    <definedName name="_2747__FDSAUDITLINK__" hidden="1">{"fdsup://directions/FAT Viewer?action=UPDATE&amp;creator=factset&amp;DYN_ARGS=TRUE&amp;DOC_NAME=FAT:FQL_AUDITING_CLIENT_TEMPLATE.FAT&amp;display_string=Audit&amp;VAR:KEY=YBCXQNCXKP&amp;VAR:QUERY=RkZfQ0FQRVgoQU5OLDIwMDksLCwsU0VLKQ==&amp;WINDOW=FIRST_POPUP&amp;HEIGHT=450&amp;WIDTH=450&amp;START_MA","XIMIZED=FALSE&amp;VAR:CALENDAR=FIVEDAY&amp;VAR:SYMBOL=B033YF&amp;VAR:INDEX=0"}</definedName>
    <definedName name="_2748__FDSAUDITLINK__" hidden="1">{"fdsup://directions/FAT Viewer?action=UPDATE&amp;creator=factset&amp;DYN_ARGS=TRUE&amp;DOC_NAME=FAT:FQL_AUDITING_CLIENT_TEMPLATE.FAT&amp;display_string=Audit&amp;VAR:KEY=MBWJWPIDIN&amp;VAR:QUERY=KEZGX0NBUEVYKEFOTiwyMDEwLCwsLFNFSylARUNBX01FRF9DQVBFWCgyMDEwLDQwNDM1LCwsJ0NVUj1TRUsnL","CdXSU49MTAwLFBFVj1ZJykp&amp;WINDOW=FIRST_POPUP&amp;HEIGHT=450&amp;WIDTH=450&amp;START_MAXIMIZED=FALSE&amp;VAR:CALENDAR=FIVEDAY&amp;VAR:SYMBOL=B033YF&amp;VAR:INDEX=0"}</definedName>
    <definedName name="_2749__FDSAUDITLINK__" hidden="1">{"fdsup://directions/FAT Viewer?action=UPDATE&amp;creator=factset&amp;DYN_ARGS=TRUE&amp;DOC_NAME=FAT:FQL_AUDITING_CLIENT_TEMPLATE.FAT&amp;display_string=Audit&amp;VAR:KEY=ANSRMPYDAX&amp;VAR:QUERY=KEZGX0NBUEVYKEFOTiwyMDExLCwsLFNFSylARUNBX01FRF9DQVBFWCgyMDExLDQwNDM1LCwsJ0NVUj1TRUsnL","CdXSU49MTAwLFBFVj1ZJykp&amp;WINDOW=FIRST_POPUP&amp;HEIGHT=450&amp;WIDTH=450&amp;START_MAXIMIZED=FALSE&amp;VAR:CALENDAR=FIVEDAY&amp;VAR:SYMBOL=B033YF&amp;VAR:INDEX=0"}</definedName>
    <definedName name="_2750__FDSAUDITLINK__" hidden="1">{"fdsup://directions/FAT Viewer?action=UPDATE&amp;creator=factset&amp;DYN_ARGS=TRUE&amp;DOC_NAME=FAT:FQL_AUDITING_CLIENT_TEMPLATE.FAT&amp;display_string=Audit&amp;VAR:KEY=ULKNEPIHSZ&amp;VAR:QUERY=KEZGX0NBUEVYKEFOTiwyMDEyLCwsLFNFSylARUNBX01FRF9DQVBFWCgyMDEyLDQwNDM1LCwsJ0NVUj1TRUsnL","CdXSU49MTAwLFBFVj1ZJykp&amp;WINDOW=FIRST_POPUP&amp;HEIGHT=450&amp;WIDTH=450&amp;START_MAXIMIZED=FALSE&amp;VAR:CALENDAR=FIVEDAY&amp;VAR:SYMBOL=B033YF&amp;VAR:INDEX=0"}</definedName>
    <definedName name="_2751__FDSAUDITLINK__" hidden="1">{"fdsup://directions/FAT Viewer?action=UPDATE&amp;creator=factset&amp;DYN_ARGS=TRUE&amp;DOC_NAME=FAT:FQL_AUDITING_CLIENT_TEMPLATE.FAT&amp;display_string=Audit&amp;VAR:KEY=MRCLOBEBUN&amp;VAR:QUERY=KEZGX0VCSVRfSUIoQU5OLDIwMTEsLCwsU0VLKUBFQ0FfTUVEX0VCSVQoMjAxMSw0MDQzNSwsLCdDVVI9U0VLJ","ywnV0lOPTEwMCxQRVY9WScpKQ==&amp;WINDOW=FIRST_POPUP&amp;HEIGHT=450&amp;WIDTH=450&amp;START_MAXIMIZED=FALSE&amp;VAR:CALENDAR=FIVEDAY&amp;VAR:SYMBOL=B033YF&amp;VAR:INDEX=0"}</definedName>
    <definedName name="_2752__FDSAUDITLINK__" hidden="1">{"fdsup://directions/FAT Viewer?action=UPDATE&amp;creator=factset&amp;DYN_ARGS=TRUE&amp;DOC_NAME=FAT:FQL_AUDITING_CLIENT_TEMPLATE.FAT&amp;display_string=Audit&amp;VAR:KEY=UBMDGLEHIJ&amp;VAR:QUERY=KEZGX0VCSVRfSUIoQU5OLDIwMTIsLCwsU0VLKUBFQ0FfTUVEX0VCSVQoMjAxMiw0MDQzNSwsLCdDVVI9U0VLJ","ywnV0lOPTEwMCxQRVY9WScpKQ==&amp;WINDOW=FIRST_POPUP&amp;HEIGHT=450&amp;WIDTH=450&amp;START_MAXIMIZED=FALSE&amp;VAR:CALENDAR=FIVEDAY&amp;VAR:SYMBOL=B033YF&amp;VAR:INDEX=0"}</definedName>
    <definedName name="_2753__FDSAUDITLINK__" hidden="1">{"fdsup://directions/FAT Viewer?action=UPDATE&amp;creator=factset&amp;DYN_ARGS=TRUE&amp;DOC_NAME=FAT:FQL_AUDITING_CLIENT_TEMPLATE.FAT&amp;display_string=Audit&amp;VAR:KEY=EVIZOBGRQP&amp;VAR:QUERY=KEZGX0VCSVRfSUIoQU5OLDIwMTMsLCwsU0VLKUBFQ0FfTUVEX0VCSVQoMjAxMyw0MDQzNSwsLCdDVVI9U0VLJ","ywnV0lOPTEwMCxQRVY9WScpKQ==&amp;WINDOW=FIRST_POPUP&amp;HEIGHT=450&amp;WIDTH=450&amp;START_MAXIMIZED=FALSE&amp;VAR:CALENDAR=FIVEDAY&amp;VAR:SYMBOL=B033YF&amp;VAR:INDEX=0"}</definedName>
    <definedName name="_2754__FDSAUDITLINK__" hidden="1">{"fdsup://Directions/FactSet Auditing Viewer?action=AUDIT_VALUE&amp;DB=129&amp;ID1=B033YF&amp;VALUEID=01250&amp;SDATE=2008&amp;PERIODTYPE=ANN_STD&amp;window=popup_no_bar&amp;width=385&amp;height=120&amp;START_MAXIMIZED=FALSE&amp;creator=factset&amp;display_string=Audit"}</definedName>
    <definedName name="_2755__FDSAUDITLINK__" hidden="1">{"fdsup://Directions/FactSet Auditing Viewer?action=AUDIT_VALUE&amp;DB=129&amp;ID1=B033YF&amp;VALUEID=01250&amp;SDATE=2009&amp;PERIODTYPE=ANN_STD&amp;window=popup_no_bar&amp;width=385&amp;height=120&amp;START_MAXIMIZED=FALSE&amp;creator=factset&amp;display_string=Audit"}</definedName>
    <definedName name="_2756__FDSAUDITLINK__" hidden="1">{"fdsup://directions/FAT Viewer?action=UPDATE&amp;creator=factset&amp;DYN_ARGS=TRUE&amp;DOC_NAME=FAT:FQL_AUDITING_CLIENT_TEMPLATE.FAT&amp;display_string=Audit&amp;VAR:KEY=WRGNCNGNKT&amp;VAR:QUERY=KEZGX0NBUEVYKEFOTiwyMDEzLCwsLFNFSylARUNBX01FRF9DQVBFWCgyMDEzLDQwNDM1LCwsJ0NVUj1TRUsnL","CdXSU49MTAwLFBFVj1ZJykp&amp;WINDOW=FIRST_POPUP&amp;HEIGHT=450&amp;WIDTH=450&amp;START_MAXIMIZED=FALSE&amp;VAR:CALENDAR=FIVEDAY&amp;VAR:SYMBOL=B033YF&amp;VAR:INDEX=0"}</definedName>
    <definedName name="_2757__FDSAUDITLINK__" hidden="1">{"fdsup://directions/FAT Viewer?action=UPDATE&amp;creator=factset&amp;DYN_ARGS=TRUE&amp;DOC_NAME=FAT:FQL_AUDITING_CLIENT_TEMPLATE.FAT&amp;display_string=Audit&amp;VAR:KEY=MXSFOLIVKP&amp;VAR:QUERY=RkZfRUJJVERBX0lCKEFOTiwyMDA3LCwsLEVVUik=&amp;WINDOW=FIRST_POPUP&amp;HEIGHT=450&amp;WIDTH=450&amp;STAR","T_MAXIMIZED=FALSE&amp;VAR:CALENDAR=FIVEDAY&amp;VAR:SYMBOL=449000&amp;VAR:INDEX=0"}</definedName>
    <definedName name="_2758__FDSAUDITLINK__" hidden="1">{"fdsup://directions/FAT Viewer?action=UPDATE&amp;creator=factset&amp;DYN_ARGS=TRUE&amp;DOC_NAME=FAT:FQL_AUDITING_CLIENT_TEMPLATE.FAT&amp;display_string=Audit&amp;VAR:KEY=EBWFMBMPSL&amp;VAR:QUERY=RkZfRUJJVERBX0lCKEFOTiwyMDA4LCwsLEVVUik=&amp;WINDOW=FIRST_POPUP&amp;HEIGHT=450&amp;WIDTH=450&amp;STAR","T_MAXIMIZED=FALSE&amp;VAR:CALENDAR=FIVEDAY&amp;VAR:SYMBOL=449000&amp;VAR:INDEX=0"}</definedName>
    <definedName name="_2759__FDSAUDITLINK__" hidden="1">{"fdsup://directions/FAT Viewer?action=UPDATE&amp;creator=factset&amp;DYN_ARGS=TRUE&amp;DOC_NAME=FAT:FQL_AUDITING_CLIENT_TEMPLATE.FAT&amp;display_string=Audit&amp;VAR:KEY=KBYNGVEZYD&amp;VAR:QUERY=RkZfRUJJVERBX0lCKEFOTiwyMDA5LCwsLEVVUik=&amp;WINDOW=FIRST_POPUP&amp;HEIGHT=450&amp;WIDTH=450&amp;STAR","T_MAXIMIZED=FALSE&amp;VAR:CALENDAR=FIVEDAY&amp;VAR:SYMBOL=449000&amp;VAR:INDEX=0"}</definedName>
    <definedName name="_2760__FDSAUDITLINK__" hidden="1">{"fdsup://directions/FAT Viewer?action=UPDATE&amp;creator=factset&amp;DYN_ARGS=TRUE&amp;DOC_NAME=FAT:FQL_AUDITING_CLIENT_TEMPLATE.FAT&amp;display_string=Audit&amp;VAR:KEY=ETAXGRUBIL&amp;VAR:QUERY=KEZGX0VCSVREQV9JQihBTk4sMjAxMCwsLCxFVVIpQEVDQV9NRURfRUJJVERBKDIwMTAsNDA0MzUsLCwnQ1VSP","UVVUicsJ1dJTj0xMDAsUEVWPVknKSk=&amp;WINDOW=FIRST_POPUP&amp;HEIGHT=450&amp;WIDTH=450&amp;START_MAXIMIZED=FALSE&amp;VAR:CALENDAR=FIVEDAY&amp;VAR:SYMBOL=449000&amp;VAR:INDEX=0"}</definedName>
    <definedName name="_2761__FDSAUDITLINK__" hidden="1">{"fdsup://directions/FAT Viewer?action=UPDATE&amp;creator=factset&amp;DYN_ARGS=TRUE&amp;DOC_NAME=FAT:FQL_AUDITING_CLIENT_TEMPLATE.FAT&amp;display_string=Audit&amp;VAR:KEY=YXUNSXWFIV&amp;VAR:QUERY=KEZGX0VCSVREQV9JQihBTk4sMjAxMSwsLCxFVVIpQEVDQV9NRURfRUJJVERBKDIwMTEsNDA0MzUsLCwnQ1VSP","UVVUicsJ1dJTj0xMDAsUEVWPVknKSk=&amp;WINDOW=FIRST_POPUP&amp;HEIGHT=450&amp;WIDTH=450&amp;START_MAXIMIZED=FALSE&amp;VAR:CALENDAR=FIVEDAY&amp;VAR:SYMBOL=449000&amp;VAR:INDEX=0"}</definedName>
    <definedName name="_2762__FDSAUDITLINK__" hidden="1">{"fdsup://directions/FAT Viewer?action=UPDATE&amp;creator=factset&amp;DYN_ARGS=TRUE&amp;DOC_NAME=FAT:FQL_AUDITING_CLIENT_TEMPLATE.FAT&amp;display_string=Audit&amp;VAR:KEY=QHYPGFIZUZ&amp;VAR:QUERY=KEZGX0VCSVREQV9JQihBTk4sMjAxMiwsLCxFVVIpQEVDQV9NRURfRUJJVERBKDIwMTIsNDA0MzUsLCwnQ1VSP","UVVUicsJ1dJTj0xMDAsUEVWPVknKSk=&amp;WINDOW=FIRST_POPUP&amp;HEIGHT=450&amp;WIDTH=450&amp;START_MAXIMIZED=FALSE&amp;VAR:CALENDAR=FIVEDAY&amp;VAR:SYMBOL=449000&amp;VAR:INDEX=0"}</definedName>
    <definedName name="_2763__FDSAUDITLINK__" hidden="1">{"fdsup://directions/FAT Viewer?action=UPDATE&amp;creator=factset&amp;DYN_ARGS=TRUE&amp;DOC_NAME=FAT:FQL_AUDITING_CLIENT_TEMPLATE.FAT&amp;display_string=Audit&amp;VAR:KEY=MPIZMJENCF&amp;VAR:QUERY=KEZGX0VCSVREQV9JQihBTk4sMjAxMywsLCxFVVIpQEVDQV9NRURfRUJJVERBKDIwMTMsNDA0MzUsLCwnQ1VSP","UVVUicsJ1dJTj0xMDAsUEVWPVknKSk=&amp;WINDOW=FIRST_POPUP&amp;HEIGHT=450&amp;WIDTH=450&amp;START_MAXIMIZED=FALSE&amp;VAR:CALENDAR=FIVEDAY&amp;VAR:SYMBOL=449000&amp;VAR:INDEX=0"}</definedName>
    <definedName name="_2764__FDSAUDITLINK__" hidden="1">{"fdsup://directions/FAT Viewer?action=UPDATE&amp;creator=factset&amp;DYN_ARGS=TRUE&amp;DOC_NAME=FAT:FQL_AUDITING_CLIENT_TEMPLATE.FAT&amp;display_string=Audit&amp;VAR:KEY=ETOVMJQJAL&amp;VAR:QUERY=RkZfRUJJVF9JQihBTk4sMjAwNywsLCxFVVIpK0ZGX0FNT1JUX0NGKEFOTiwyMDA3LCwsLEVVUik=&amp;WINDOW=F","IRST_POPUP&amp;HEIGHT=450&amp;WIDTH=450&amp;START_MAXIMIZED=FALSE&amp;VAR:CALENDAR=FIVEDAY&amp;VAR:SYMBOL=449000&amp;VAR:INDEX=0"}</definedName>
    <definedName name="_2765__FDSAUDITLINK__" hidden="1">{"fdsup://directions/FAT Viewer?action=UPDATE&amp;creator=factset&amp;DYN_ARGS=TRUE&amp;DOC_NAME=FAT:FQL_AUDITING_CLIENT_TEMPLATE.FAT&amp;display_string=Audit&amp;VAR:KEY=ADIFMFODGJ&amp;VAR:QUERY=RkZfRUJJVF9JQihBTk4sMjAwOCwsLCxFVVIpK0ZGX0FNT1JUX0NGKEFOTiwyMDA4LCwsLEVVUik=&amp;WINDOW=F","IRST_POPUP&amp;HEIGHT=450&amp;WIDTH=450&amp;START_MAXIMIZED=FALSE&amp;VAR:CALENDAR=FIVEDAY&amp;VAR:SYMBOL=449000&amp;VAR:INDEX=0"}</definedName>
    <definedName name="_2766__FDSAUDITLINK__" hidden="1">{"fdsup://directions/FAT Viewer?action=UPDATE&amp;creator=factset&amp;DYN_ARGS=TRUE&amp;DOC_NAME=FAT:FQL_AUDITING_CLIENT_TEMPLATE.FAT&amp;display_string=Audit&amp;VAR:KEY=AJCPAZYVGT&amp;VAR:QUERY=RkZfRUJJVF9JQihBTk4sMjAwOSwsLCxFVVIpK0ZGX0FNT1JUX0NGKEFOTiwyMDA5LCwsLEVVUik=&amp;WINDOW=F","IRST_POPUP&amp;HEIGHT=450&amp;WIDTH=450&amp;START_MAXIMIZED=FALSE&amp;VAR:CALENDAR=FIVEDAY&amp;VAR:SYMBOL=449000&amp;VAR:INDEX=0"}</definedName>
    <definedName name="_2767__FDSAUDITLINK__" hidden="1">{"fdsup://directions/FAT Viewer?action=UPDATE&amp;creator=factset&amp;DYN_ARGS=TRUE&amp;DOC_NAME=FAT:FQL_AUDITING_CLIENT_TEMPLATE.FAT&amp;display_string=Audit&amp;VAR:KEY=UHENSFORAX&amp;VAR:QUERY=KChGRl9FQklUX0lCKEFOTiwyMDEwLCwsLEVVUikrRkZfQU1PUlRfQ0YoQU5OLDIwMTAsLCwsRVVSKSlAKEVDQ","V9NRURfRUJJVCgyMDEwLDQwNDM1LCwsJ0NVUj1FVVInLCdXSU49MTAwLFBFVj1ZJykrWkFWKEVDQV9NRURfR1coMjAxMCw0MDQzNSwsLCdDVVI9RVVSJywnV0lOPTEwMCxQRVY9WScpKSkp&amp;WINDOW=FIRST_POPUP&amp;HEIGHT=450&amp;WIDTH=450&amp;START_MAXIMIZED=FALSE&amp;VAR:CALENDAR=FIVEDAY&amp;VAR:SYMBOL=449000&amp;VAR:INDEX=","0"}</definedName>
    <definedName name="_2768__FDSAUDITLINK__" hidden="1">{"fdsup://directions/FAT Viewer?action=UPDATE&amp;creator=factset&amp;DYN_ARGS=TRUE&amp;DOC_NAME=FAT:FQL_AUDITING_CLIENT_TEMPLATE.FAT&amp;display_string=Audit&amp;VAR:KEY=OLEZMRMXSP&amp;VAR:QUERY=KChGRl9FQklUX0lCKEFOTiwyMDExLCwsLEVVUikrRkZfQU1PUlRfQ0YoQU5OLDIwMTEsLCwsRVVSKSlAKEVDQ","V9NRURfRUJJVCgyMDExLDQwNDM1LCwsJ0NVUj1FVVInLCdXSU49MTAwLFBFVj1ZJykrWkFWKEVDQV9NRURfR1coMjAxMSw0MDQzNSwsLCdDVVI9RVVSJywnV0lOPTEwMCxQRVY9WScpKSkp&amp;WINDOW=FIRST_POPUP&amp;HEIGHT=450&amp;WIDTH=450&amp;START_MAXIMIZED=FALSE&amp;VAR:CALENDAR=FIVEDAY&amp;VAR:SYMBOL=449000&amp;VAR:INDEX=","0"}</definedName>
    <definedName name="_2769__FDSAUDITLINK__" hidden="1">{"fdsup://directions/FAT Viewer?action=UPDATE&amp;creator=factset&amp;DYN_ARGS=TRUE&amp;DOC_NAME=FAT:FQL_AUDITING_CLIENT_TEMPLATE.FAT&amp;display_string=Audit&amp;VAR:KEY=OZIHEBWBGX&amp;VAR:QUERY=KChGRl9FQklUX0lCKEFOTiwyMDEyLCwsLEVVUikrRkZfQU1PUlRfQ0YoQU5OLDIwMTIsLCwsRVVSKSlAKEVDQ","V9NRURfRUJJVCgyMDEyLDQwNDM1LCwsJ0NVUj1FVVInLCdXSU49MTAwLFBFVj1ZJykrWkFWKEVDQV9NRURfR1coMjAxMiw0MDQzNSwsLCdDVVI9RVVSJywnV0lOPTEwMCxQRVY9WScpKSkp&amp;WINDOW=FIRST_POPUP&amp;HEIGHT=450&amp;WIDTH=450&amp;START_MAXIMIZED=FALSE&amp;VAR:CALENDAR=FIVEDAY&amp;VAR:SYMBOL=449000&amp;VAR:INDEX=","0"}</definedName>
    <definedName name="_2770__FDSAUDITLINK__" hidden="1">{"fdsup://directions/FAT Viewer?action=UPDATE&amp;creator=factset&amp;DYN_ARGS=TRUE&amp;DOC_NAME=FAT:FQL_AUDITING_CLIENT_TEMPLATE.FAT&amp;display_string=Audit&amp;VAR:KEY=ODGNMLAVMR&amp;VAR:QUERY=KChGRl9FQklUX0lCKEFOTiwyMDEzLCwsLEVVUikrRkZfQU1PUlRfQ0YoQU5OLDIwMTMsLCwsRVVSKSlAKEVDQ","V9NRURfRUJJVCgyMDEzLDQwNDM1LCwsJ0NVUj1FVVInLCdXSU49MTAwLFBFVj1ZJykrWkFWKEVDQV9NRURfR1coMjAxMyw0MDQzNSwsLCdDVVI9RVVSJywnV0lOPTEwMCxQRVY9WScpKSkp&amp;WINDOW=FIRST_POPUP&amp;HEIGHT=450&amp;WIDTH=450&amp;START_MAXIMIZED=FALSE&amp;VAR:CALENDAR=FIVEDAY&amp;VAR:SYMBOL=449000&amp;VAR:INDEX=","0"}</definedName>
    <definedName name="_2771__FDSAUDITLINK__" hidden="1">{"fdsup://directions/FAT Viewer?action=UPDATE&amp;creator=factset&amp;DYN_ARGS=TRUE&amp;DOC_NAME=FAT:FQL_AUDITING_CLIENT_TEMPLATE.FAT&amp;display_string=Audit&amp;VAR:KEY=GLIJGHKROF&amp;VAR:QUERY=RkZfRUJJVF9JQihBTk4sMjAwNywsLCxFVVIp&amp;WINDOW=FIRST_POPUP&amp;HEIGHT=450&amp;WIDTH=450&amp;START_MA","XIMIZED=FALSE&amp;VAR:CALENDAR=FIVEDAY&amp;VAR:SYMBOL=449000&amp;VAR:INDEX=0"}</definedName>
    <definedName name="_2772__FDSAUDITLINK__" hidden="1">{"fdsup://directions/FAT Viewer?action=UPDATE&amp;creator=factset&amp;DYN_ARGS=TRUE&amp;DOC_NAME=FAT:FQL_AUDITING_CLIENT_TEMPLATE.FAT&amp;display_string=Audit&amp;VAR:KEY=GVUJUBYJMX&amp;VAR:QUERY=RkZfRUJJVF9JQihBTk4sMjAwOCwsLCxFVVIp&amp;WINDOW=FIRST_POPUP&amp;HEIGHT=450&amp;WIDTH=450&amp;START_MA","XIMIZED=FALSE&amp;VAR:CALENDAR=FIVEDAY&amp;VAR:SYMBOL=449000&amp;VAR:INDEX=0"}</definedName>
    <definedName name="_2773__FDSAUDITLINK__" hidden="1">{"fdsup://directions/FAT Viewer?action=UPDATE&amp;creator=factset&amp;DYN_ARGS=TRUE&amp;DOC_NAME=FAT:FQL_AUDITING_CLIENT_TEMPLATE.FAT&amp;display_string=Audit&amp;VAR:KEY=SXQNCTCRMN&amp;VAR:QUERY=RkZfRUJJVF9JQihBTk4sMjAwOSwsLCxFVVIp&amp;WINDOW=FIRST_POPUP&amp;HEIGHT=450&amp;WIDTH=450&amp;START_MA","XIMIZED=FALSE&amp;VAR:CALENDAR=FIVEDAY&amp;VAR:SYMBOL=449000&amp;VAR:INDEX=0"}</definedName>
    <definedName name="_2774__FDSAUDITLINK__" hidden="1">{"fdsup://Directions/FactSet Auditing Viewer?action=AUDIT_VALUE&amp;DB=129&amp;ID1=B033YF&amp;VALUEID=04831&amp;SDATE=2008&amp;PERIODTYPE=ANN_STD&amp;window=popup_no_bar&amp;width=385&amp;height=120&amp;START_MAXIMIZED=FALSE&amp;creator=factset&amp;display_string=Audit"}</definedName>
    <definedName name="_2775__FDSAUDITLINK__" hidden="1">{"fdsup://Directions/FactSet Auditing Viewer?action=AUDIT_VALUE&amp;DB=129&amp;ID1=B033YF&amp;VALUEID=04831&amp;SDATE=2009&amp;PERIODTYPE=ANN_STD&amp;window=popup_no_bar&amp;width=385&amp;height=120&amp;START_MAXIMIZED=FALSE&amp;creator=factset&amp;display_string=Audit"}</definedName>
    <definedName name="_2776__FDSAUDITLINK__" hidden="1">{"fdsup://Directions/FactSet Auditing Viewer?action=AUDIT_VALUE&amp;DB=129&amp;ID1=449000&amp;VALUEID=01001&amp;SDATE=2008&amp;PERIODTYPE=ANN_STD&amp;window=popup_no_bar&amp;width=385&amp;height=120&amp;START_MAXIMIZED=FALSE&amp;creator=factset&amp;display_string=Audit"}</definedName>
    <definedName name="_2777__FDSAUDITLINK__" hidden="1">{"fdsup://Directions/FactSet Auditing Viewer?action=AUDIT_VALUE&amp;DB=129&amp;ID1=449000&amp;VALUEID=01001&amp;SDATE=2009&amp;PERIODTYPE=ANN_STD&amp;window=popup_no_bar&amp;width=385&amp;height=120&amp;START_MAXIMIZED=FALSE&amp;creator=factset&amp;display_string=Audit"}</definedName>
    <definedName name="_2778__FDSAUDITLINK__" hidden="1">{"fdsup://Directions/FactSet Auditing Viewer?action=AUDIT_VALUE&amp;DB=129&amp;ID1=449000&amp;VALUEID=18140&amp;SDATE=2008&amp;PERIODTYPE=ANN_STD&amp;window=popup_no_bar&amp;width=385&amp;height=120&amp;START_MAXIMIZED=FALSE&amp;creator=factset&amp;display_string=Audit"}</definedName>
    <definedName name="_2779__FDSAUDITLINK__" hidden="1">{"fdsup://directions/FAT Viewer?action=UPDATE&amp;creator=factset&amp;DYN_ARGS=TRUE&amp;DOC_NAME=FAT:FQL_AUDITING_CLIENT_TEMPLATE.FAT&amp;display_string=Audit&amp;VAR:KEY=APIVCHYLMJ&amp;VAR:QUERY=KEZGX0VCSVRfSUIoQU5OLDIwMTAsLCwsRVVSKUBFQ0FfTUVEX0VCSVQoMjAxMCw0MDQzNSwsLCdDVVI9RVVSJ","ywnV0lOPTEwMCxQRVY9WScpKQ==&amp;WINDOW=FIRST_POPUP&amp;HEIGHT=450&amp;WIDTH=450&amp;START_MAXIMIZED=FALSE&amp;VAR:CALENDAR=FIVEDAY&amp;VAR:SYMBOL=449000&amp;VAR:INDEX=0"}</definedName>
    <definedName name="_2780__FDSAUDITLINK__" hidden="1">{"fdsup://directions/FAT Viewer?action=UPDATE&amp;creator=factset&amp;DYN_ARGS=TRUE&amp;DOC_NAME=FAT:FQL_AUDITING_CLIENT_TEMPLATE.FAT&amp;display_string=Audit&amp;VAR:KEY=ANULOBGTEB&amp;VAR:QUERY=KEZGX0VCSVRfSUIoQU5OLDIwMTMsLCwsRVVSKUBFQ0FfTUVEX0VCSVQoMjAxMyw0MDQzNSwsLCdDVVI9RVVSJ","ywnV0lOPTEwMCxQRVY9WScpKQ==&amp;WINDOW=FIRST_POPUP&amp;HEIGHT=450&amp;WIDTH=450&amp;START_MAXIMIZED=FALSE&amp;VAR:CALENDAR=FIVEDAY&amp;VAR:SYMBOL=449000&amp;VAR:INDEX=0"}</definedName>
    <definedName name="_2781__FDSAUDITLINK__" hidden="1">{"fdsup://Directions/FactSet Auditing Viewer?action=AUDIT_VALUE&amp;DB=129&amp;ID1=449000&amp;VALUEID=01250&amp;SDATE=2008&amp;PERIODTYPE=ANN_STD&amp;window=popup_no_bar&amp;width=385&amp;height=120&amp;START_MAXIMIZED=FALSE&amp;creator=factset&amp;display_string=Audit"}</definedName>
    <definedName name="_2782__FDSAUDITLINK__" hidden="1">{"fdsup://Directions/FactSet Auditing Viewer?action=AUDIT_VALUE&amp;DB=129&amp;ID1=449000&amp;VALUEID=01250&amp;SDATE=2009&amp;PERIODTYPE=ANN_STD&amp;window=popup_no_bar&amp;width=385&amp;height=120&amp;START_MAXIMIZED=FALSE&amp;creator=factset&amp;display_string=Audit"}</definedName>
    <definedName name="_2783__FDSAUDITLINK__" hidden="1">{"fdsup://directions/FAT Viewer?action=UPDATE&amp;creator=factset&amp;DYN_ARGS=TRUE&amp;DOC_NAME=FAT:FQL_AUDITING_CLIENT_TEMPLATE.FAT&amp;display_string=Audit&amp;VAR:KEY=QNYZIROXQF&amp;VAR:QUERY=KEZGX0VCSVRfSUIoQU5OLDIwMTIsLCwsRVVSKUBFQ0FfTUVEX0VCSVQoMjAxMiw0MDQzNSwsLCdDVVI9RVVSJ","ywnV0lOPTEwMCxQRVY9WScpKQ==&amp;WINDOW=FIRST_POPUP&amp;HEIGHT=450&amp;WIDTH=450&amp;START_MAXIMIZED=FALSE&amp;VAR:CALENDAR=FIVEDAY&amp;VAR:SYMBOL=449000&amp;VAR:INDEX=0"}</definedName>
    <definedName name="_2784__FDSAUDITLINK__" hidden="1">{"fdsup://directions/FAT Viewer?action=UPDATE&amp;creator=factset&amp;DYN_ARGS=TRUE&amp;DOC_NAME=FAT:FQL_AUDITING_CLIENT_TEMPLATE.FAT&amp;display_string=Audit&amp;VAR:KEY=ANULOBGTEB&amp;VAR:QUERY=KEZGX0VCSVRfSUIoQU5OLDIwMTMsLCwsRVVSKUBFQ0FfTUVEX0VCSVQoMjAxMyw0MDQzNSwsLCdDVVI9RVVSJ","ywnV0lOPTEwMCxQRVY9WScpKQ==&amp;WINDOW=FIRST_POPUP&amp;HEIGHT=450&amp;WIDTH=450&amp;START_MAXIMIZED=FALSE&amp;VAR:CALENDAR=FIVEDAY&amp;VAR:SYMBOL=449000&amp;VAR:INDEX=0"}</definedName>
    <definedName name="_2785__FDSAUDITLINK__" hidden="1">{"fdsup://directions/FAT Viewer?action=UPDATE&amp;creator=factset&amp;DYN_ARGS=TRUE&amp;DOC_NAME=FAT:FQL_AUDITING_CLIENT_TEMPLATE.FAT&amp;display_string=Audit&amp;VAR:KEY=OPEFEZCVSH&amp;VAR:QUERY=RkZfTkVUX0lOQyhBTk4sMjAwNywsLCxFVVIp&amp;WINDOW=FIRST_POPUP&amp;HEIGHT=450&amp;WIDTH=450&amp;START_MA","XIMIZED=FALSE&amp;VAR:CALENDAR=FIVEDAY&amp;VAR:SYMBOL=449000&amp;VAR:INDEX=0"}</definedName>
    <definedName name="_2786__FDSAUDITLINK__" hidden="1">{"fdsup://directions/FAT Viewer?action=UPDATE&amp;creator=factset&amp;DYN_ARGS=TRUE&amp;DOC_NAME=FAT:FQL_AUDITING_CLIENT_TEMPLATE.FAT&amp;display_string=Audit&amp;VAR:KEY=IZGDSTETWT&amp;VAR:QUERY=RkZfTkVUX0lOQyhBTk4sMjAwOCwsLCxFVVIp&amp;WINDOW=FIRST_POPUP&amp;HEIGHT=450&amp;WIDTH=450&amp;START_MA","XIMIZED=FALSE&amp;VAR:CALENDAR=FIVEDAY&amp;VAR:SYMBOL=449000&amp;VAR:INDEX=0"}</definedName>
    <definedName name="_2787__FDSAUDITLINK__" hidden="1">{"fdsup://directions/FAT Viewer?action=UPDATE&amp;creator=factset&amp;DYN_ARGS=TRUE&amp;DOC_NAME=FAT:FQL_AUDITING_CLIENT_TEMPLATE.FAT&amp;display_string=Audit&amp;VAR:KEY=WXCRMFEFWB&amp;VAR:QUERY=RkZfTkVUX0lOQyhBTk4sMjAwOSwsLCxFVVIp&amp;WINDOW=FIRST_POPUP&amp;HEIGHT=450&amp;WIDTH=450&amp;START_MA","XIMIZED=FALSE&amp;VAR:CALENDAR=FIVEDAY&amp;VAR:SYMBOL=449000&amp;VAR:INDEX=0"}</definedName>
    <definedName name="_2788__FDSAUDITLINK__" hidden="1">{"fdsup://directions/FAT Viewer?action=UPDATE&amp;creator=factset&amp;DYN_ARGS=TRUE&amp;DOC_NAME=FAT:FQL_AUDITING_CLIENT_TEMPLATE.FAT&amp;display_string=Audit&amp;VAR:KEY=MVAHYDYFEF&amp;VAR:QUERY=KEZGX05FVF9JTkMoQU5OLDIwMTAsLCwsRVVSKUBFQ0FfTUVEX05FVCgyMDEwLDQwNDM1LCwsJ0NVUj1FVVInL","CdXSU49MTAwLFBFVj1ZJykp&amp;WINDOW=FIRST_POPUP&amp;HEIGHT=450&amp;WIDTH=450&amp;START_MAXIMIZED=FALSE&amp;VAR:CALENDAR=FIVEDAY&amp;VAR:SYMBOL=449000&amp;VAR:INDEX=0"}</definedName>
    <definedName name="_2789__FDSAUDITLINK__" hidden="1">{"fdsup://directions/FAT Viewer?action=UPDATE&amp;creator=factset&amp;DYN_ARGS=TRUE&amp;DOC_NAME=FAT:FQL_AUDITING_CLIENT_TEMPLATE.FAT&amp;display_string=Audit&amp;VAR:KEY=EXWLOXSZSF&amp;VAR:QUERY=KEZGX05FVF9JTkMoQU5OLDIwMTEsLCwsRVVSKUBFQ0FfTUVEX05FVCgyMDExLDQwNDM1LCwsJ0NVUj1FVVInL","CdXSU49MTAwLFBFVj1ZJykp&amp;WINDOW=FIRST_POPUP&amp;HEIGHT=450&amp;WIDTH=450&amp;START_MAXIMIZED=FALSE&amp;VAR:CALENDAR=FIVEDAY&amp;VAR:SYMBOL=449000&amp;VAR:INDEX=0"}</definedName>
    <definedName name="_2790__FDSAUDITLINK__" hidden="1">{"fdsup://directions/FAT Viewer?action=UPDATE&amp;creator=factset&amp;DYN_ARGS=TRUE&amp;DOC_NAME=FAT:FQL_AUDITING_CLIENT_TEMPLATE.FAT&amp;display_string=Audit&amp;VAR:KEY=IHUHYBMRKR&amp;VAR:QUERY=KEZGX05FVF9JTkMoQU5OLDIwMTIsLCwsRVVSKUBFQ0FfTUVEX05FVCgyMDEyLDQwNDM1LCwsJ0NVUj1FVVInL","CdXSU49MTAwLFBFVj1ZJykp&amp;WINDOW=FIRST_POPUP&amp;HEIGHT=450&amp;WIDTH=450&amp;START_MAXIMIZED=FALSE&amp;VAR:CALENDAR=FIVEDAY&amp;VAR:SYMBOL=449000&amp;VAR:INDEX=0"}</definedName>
    <definedName name="_2791__FDSAUDITLINK__" hidden="1">{"fdsup://directions/FAT Viewer?action=UPDATE&amp;creator=factset&amp;DYN_ARGS=TRUE&amp;DOC_NAME=FAT:FQL_AUDITING_CLIENT_TEMPLATE.FAT&amp;display_string=Audit&amp;VAR:KEY=YFOPITALOX&amp;VAR:QUERY=KEZGX05FVF9JTkMoQU5OLDIwMTMsLCwsRVVSKUBFQ0FfTUVEX05FVCgyMDEzLDQwNDM1LCwsJ0NVUj1FVVInL","CdXSU49MTAwLFBFVj1ZJykp&amp;WINDOW=FIRST_POPUP&amp;HEIGHT=450&amp;WIDTH=450&amp;START_MAXIMIZED=FALSE&amp;VAR:CALENDAR=FIVEDAY&amp;VAR:SYMBOL=449000&amp;VAR:INDEX=0"}</definedName>
    <definedName name="_2792__FDSAUDITLINK__" hidden="1">{"fdsup://directions/FAT Viewer?action=UPDATE&amp;creator=factset&amp;DYN_ARGS=TRUE&amp;DOC_NAME=FAT:FQL_AUDITING_CLIENT_TEMPLATE.FAT&amp;display_string=Audit&amp;VAR:KEY=MDMTARYBIV&amp;VAR:QUERY=RkZfQ0FQRVgoQU5OLDIwMDcsLCwsRVVSKQ==&amp;WINDOW=FIRST_POPUP&amp;HEIGHT=450&amp;WIDTH=450&amp;START_MA","XIMIZED=FALSE&amp;VAR:CALENDAR=FIVEDAY&amp;VAR:SYMBOL=449000&amp;VAR:INDEX=0"}</definedName>
    <definedName name="_2793__FDSAUDITLINK__" hidden="1">{"fdsup://directions/FAT Viewer?action=UPDATE&amp;creator=factset&amp;DYN_ARGS=TRUE&amp;DOC_NAME=FAT:FQL_AUDITING_CLIENT_TEMPLATE.FAT&amp;display_string=Audit&amp;VAR:KEY=KNIPAJGZAV&amp;VAR:QUERY=RkZfQ0FQRVgoQU5OLDIwMDgsLCwsRVVSKQ==&amp;WINDOW=FIRST_POPUP&amp;HEIGHT=450&amp;WIDTH=450&amp;START_MA","XIMIZED=FALSE&amp;VAR:CALENDAR=FIVEDAY&amp;VAR:SYMBOL=449000&amp;VAR:INDEX=0"}</definedName>
    <definedName name="_2794__FDSAUDITLINK__" hidden="1">{"fdsup://directions/FAT Viewer?action=UPDATE&amp;creator=factset&amp;DYN_ARGS=TRUE&amp;DOC_NAME=FAT:FQL_AUDITING_CLIENT_TEMPLATE.FAT&amp;display_string=Audit&amp;VAR:KEY=YREDKJWXWD&amp;VAR:QUERY=RkZfQ0FQRVgoQU5OLDIwMDksLCwsRVVSKQ==&amp;WINDOW=FIRST_POPUP&amp;HEIGHT=450&amp;WIDTH=450&amp;START_MA","XIMIZED=FALSE&amp;VAR:CALENDAR=FIVEDAY&amp;VAR:SYMBOL=449000&amp;VAR:INDEX=0"}</definedName>
    <definedName name="_2795__FDSAUDITLINK__" hidden="1">{"fdsup://directions/FAT Viewer?action=UPDATE&amp;creator=factset&amp;DYN_ARGS=TRUE&amp;DOC_NAME=FAT:FQL_AUDITING_CLIENT_TEMPLATE.FAT&amp;display_string=Audit&amp;VAR:KEY=OLQVSBIRMH&amp;VAR:QUERY=KEZGX0VCSVRfSUIoQU5OLDIwMTEsLCwsRVVSKUBFQ0FfTUVEX0VCSVQoMjAxMSw0MDQzNSwsLCdDVVI9RVVSJ","ywnV0lOPTEwMCxQRVY9WScpKQ==&amp;WINDOW=FIRST_POPUP&amp;HEIGHT=450&amp;WIDTH=450&amp;START_MAXIMIZED=FALSE&amp;VAR:CALENDAR=FIVEDAY&amp;VAR:SYMBOL=449000&amp;VAR:INDEX=0"}</definedName>
    <definedName name="_2796__FDSAUDITLINK__" hidden="1">{"fdsup://directions/FAT Viewer?action=UPDATE&amp;creator=factset&amp;DYN_ARGS=TRUE&amp;DOC_NAME=FAT:FQL_AUDITING_CLIENT_TEMPLATE.FAT&amp;display_string=Audit&amp;VAR:KEY=QNYZIROXQF&amp;VAR:QUERY=KEZGX0VCSVRfSUIoQU5OLDIwMTIsLCwsRVVSKUBFQ0FfTUVEX0VCSVQoMjAxMiw0MDQzNSwsLCdDVVI9RVVSJ","ywnV0lOPTEwMCxQRVY9WScpKQ==&amp;WINDOW=FIRST_POPUP&amp;HEIGHT=450&amp;WIDTH=450&amp;START_MAXIMIZED=FALSE&amp;VAR:CALENDAR=FIVEDAY&amp;VAR:SYMBOL=449000&amp;VAR:INDEX=0"}</definedName>
    <definedName name="_2797__FDSAUDITLINK__" hidden="1">{"fdsup://directions/FAT Viewer?action=UPDATE&amp;creator=factset&amp;DYN_ARGS=TRUE&amp;DOC_NAME=FAT:FQL_AUDITING_CLIENT_TEMPLATE.FAT&amp;display_string=Audit&amp;VAR:KEY=QJANKLKNYN&amp;VAR:QUERY=KEZGX0NBUEVYKEFOTiwyMDEwLCwsLEVVUilARUNBX01FRF9DQVBFWCgyMDEwLDQwNDM1LCwsJ0NVUj1FVVInL","CdXSU49MTAwLFBFVj1ZJykp&amp;WINDOW=FIRST_POPUP&amp;HEIGHT=450&amp;WIDTH=450&amp;START_MAXIMIZED=FALSE&amp;VAR:CALENDAR=FIVEDAY&amp;VAR:SYMBOL=449000&amp;VAR:INDEX=0"}</definedName>
    <definedName name="_2798__FDSAUDITLINK__" hidden="1">{"fdsup://directions/FAT Viewer?action=UPDATE&amp;creator=factset&amp;DYN_ARGS=TRUE&amp;DOC_NAME=FAT:FQL_AUDITING_CLIENT_TEMPLATE.FAT&amp;display_string=Audit&amp;VAR:KEY=QZWZKZINIP&amp;VAR:QUERY=KEZGX0NBUEVYKEFOTiwyMDExLCwsLEVVUilARUNBX01FRF9DQVBFWCgyMDExLDQwNDM1LCwsJ0NVUj1FVVInL","CdXSU49MTAwLFBFVj1ZJykp&amp;WINDOW=FIRST_POPUP&amp;HEIGHT=450&amp;WIDTH=450&amp;START_MAXIMIZED=FALSE&amp;VAR:CALENDAR=FIVEDAY&amp;VAR:SYMBOL=449000&amp;VAR:INDEX=0"}</definedName>
    <definedName name="_2799__FDSAUDITLINK__" hidden="1">{"fdsup://directions/FAT Viewer?action=UPDATE&amp;creator=factset&amp;DYN_ARGS=TRUE&amp;DOC_NAME=FAT:FQL_AUDITING_CLIENT_TEMPLATE.FAT&amp;display_string=Audit&amp;VAR:KEY=KRMVYJWJQL&amp;VAR:QUERY=KEZGX0NBUEVYKEFOTiwyMDEyLCwsLEVVUilARUNBX01FRF9DQVBFWCgyMDEyLDQwNDM1LCwsJ0NVUj1FVVInL","CdXSU49MTAwLFBFVj1ZJykp&amp;WINDOW=FIRST_POPUP&amp;HEIGHT=450&amp;WIDTH=450&amp;START_MAXIMIZED=FALSE&amp;VAR:CALENDAR=FIVEDAY&amp;VAR:SYMBOL=449000&amp;VAR:INDEX=0"}</definedName>
    <definedName name="_28__FDSAUDITLINK__" hidden="1">{"fdsup://directions/FAT Viewer?action=UPDATE&amp;creator=factset&amp;DYN_ARGS=TRUE&amp;DOC_NAME=FAT:FQL_AUDITING_CLIENT_TEMPLATE.FAT&amp;display_string=Audit&amp;VAR:KEY=WHSXSTCNKF&amp;VAR:QUERY=RkZfRU5UUlBSX1ZBTF9EQUlMWSgzOTMzOSw0MDQzNixNLFJGLEVDX0NVUlIoKSwnRElMJykvL0VDX01FQU5fR","UJJVF9OVE1BKDM5MzM5LDQwNDM2LE0p&amp;WINDOW=FIRST_POPUP&amp;HEIGHT=450&amp;WIDTH=450&amp;START_MAXIMIZED=FALSE&amp;VAR:CALENDAR=FIVEDAY&amp;VAR:SYMBOL=505160&amp;VAR:INDEX=29"}</definedName>
    <definedName name="_2800__FDSAUDITLINK__" hidden="1">{"fdsup://directions/FAT Viewer?action=UPDATE&amp;creator=factset&amp;DYN_ARGS=TRUE&amp;DOC_NAME=FAT:FQL_AUDITING_CLIENT_TEMPLATE.FAT&amp;display_string=Audit&amp;VAR:KEY=AVSZURGFMX&amp;VAR:QUERY=KEZGX0NBUEVYKEFOTiwyMDEzLCwsLEVVUilARUNBX01FRF9DQVBFWCgyMDEzLDQwNDM1LCwsJ0NVUj1FVVInL","CdXSU49MTAwLFBFVj1ZJykp&amp;WINDOW=FIRST_POPUP&amp;HEIGHT=450&amp;WIDTH=450&amp;START_MAXIMIZED=FALSE&amp;VAR:CALENDAR=FIVEDAY&amp;VAR:SYMBOL=449000&amp;VAR:INDEX=0"}</definedName>
    <definedName name="_2801__FDSAUDITLINK__" hidden="1">{"fdsup://directions/FAT Viewer?action=UPDATE&amp;creator=factset&amp;DYN_ARGS=TRUE&amp;DOC_NAME=FAT:FQL_AUDITING_CLIENT_TEMPLATE.FAT&amp;display_string=Audit&amp;VAR:KEY=QXEDINKXCN&amp;VAR:QUERY=RkZfRUJJVERBX0lCKEFOTiwyMDA3LCwsLFNFSyk=&amp;WINDOW=FIRST_POPUP&amp;HEIGHT=450&amp;WIDTH=450&amp;STAR","T_MAXIMIZED=FALSE&amp;VAR:CALENDAR=FIVEDAY&amp;VAR:SYMBOL=B0L8VR&amp;VAR:INDEX=0"}</definedName>
    <definedName name="_2802__FDSAUDITLINK__" hidden="1">{"fdsup://directions/FAT Viewer?action=UPDATE&amp;creator=factset&amp;DYN_ARGS=TRUE&amp;DOC_NAME=FAT:FQL_AUDITING_CLIENT_TEMPLATE.FAT&amp;display_string=Audit&amp;VAR:KEY=ORSDKZKZGD&amp;VAR:QUERY=RkZfRUJJVERBX0lCKEFOTiwyMDA4LCwsLFNFSyk=&amp;WINDOW=FIRST_POPUP&amp;HEIGHT=450&amp;WIDTH=450&amp;STAR","T_MAXIMIZED=FALSE&amp;VAR:CALENDAR=FIVEDAY&amp;VAR:SYMBOL=B0L8VR&amp;VAR:INDEX=0"}</definedName>
    <definedName name="_2803__FDSAUDITLINK__" hidden="1">{"fdsup://directions/FAT Viewer?action=UPDATE&amp;creator=factset&amp;DYN_ARGS=TRUE&amp;DOC_NAME=FAT:FQL_AUDITING_CLIENT_TEMPLATE.FAT&amp;display_string=Audit&amp;VAR:KEY=CLGBORYZUB&amp;VAR:QUERY=RkZfRUJJVERBX0lCKEFOTiwyMDA5LCwsLFNFSyk=&amp;WINDOW=FIRST_POPUP&amp;HEIGHT=450&amp;WIDTH=450&amp;STAR","T_MAXIMIZED=FALSE&amp;VAR:CALENDAR=FIVEDAY&amp;VAR:SYMBOL=B0L8VR&amp;VAR:INDEX=0"}</definedName>
    <definedName name="_2804__FDSAUDITLINK__" hidden="1">{"fdsup://directions/FAT Viewer?action=UPDATE&amp;creator=factset&amp;DYN_ARGS=TRUE&amp;DOC_NAME=FAT:FQL_AUDITING_CLIENT_TEMPLATE.FAT&amp;display_string=Audit&amp;VAR:KEY=APEDUBGLUV&amp;VAR:QUERY=KEZGX0VCSVREQV9JQihBTk4sMjAxMCwsLCxTRUspQEVDQV9NRURfRUJJVERBKDIwMTAsNDA0MzUsLCwnQ1VSP","VNFSycsJ1dJTj0xMDAsUEVWPVknKSk=&amp;WINDOW=FIRST_POPUP&amp;HEIGHT=450&amp;WIDTH=450&amp;START_MAXIMIZED=FALSE&amp;VAR:CALENDAR=FIVEDAY&amp;VAR:SYMBOL=B0L8VR&amp;VAR:INDEX=0"}</definedName>
    <definedName name="_2805__FDSAUDITLINK__" hidden="1">{"fdsup://directions/FAT Viewer?action=UPDATE&amp;creator=factset&amp;DYN_ARGS=TRUE&amp;DOC_NAME=FAT:FQL_AUDITING_CLIENT_TEMPLATE.FAT&amp;display_string=Audit&amp;VAR:KEY=KJYRGJWNAF&amp;VAR:QUERY=KEZGX0VCSVREQV9JQihBTk4sMjAxMSwsLCxTRUspQEVDQV9NRURfRUJJVERBKDIwMTEsNDA0MzUsLCwnQ1VSP","VNFSycsJ1dJTj0xMDAsUEVWPVknKSk=&amp;WINDOW=FIRST_POPUP&amp;HEIGHT=450&amp;WIDTH=450&amp;START_MAXIMIZED=FALSE&amp;VAR:CALENDAR=FIVEDAY&amp;VAR:SYMBOL=B0L8VR&amp;VAR:INDEX=0"}</definedName>
    <definedName name="_2806__FDSAUDITLINK__" hidden="1">{"fdsup://directions/FAT Viewer?action=UPDATE&amp;creator=factset&amp;DYN_ARGS=TRUE&amp;DOC_NAME=FAT:FQL_AUDITING_CLIENT_TEMPLATE.FAT&amp;display_string=Audit&amp;VAR:KEY=GBAFSFCHWJ&amp;VAR:QUERY=KEZGX0VCSVREQV9JQihBTk4sMjAxMiwsLCxTRUspQEVDQV9NRURfRUJJVERBKDIwMTIsNDA0MzUsLCwnQ1VSP","VNFSycsJ1dJTj0xMDAsUEVWPVknKSk=&amp;WINDOW=FIRST_POPUP&amp;HEIGHT=450&amp;WIDTH=450&amp;START_MAXIMIZED=FALSE&amp;VAR:CALENDAR=FIVEDAY&amp;VAR:SYMBOL=B0L8VR&amp;VAR:INDEX=0"}</definedName>
    <definedName name="_2807__FDSAUDITLINK__" hidden="1">{"fdsup://directions/FAT Viewer?action=UPDATE&amp;creator=factset&amp;DYN_ARGS=TRUE&amp;DOC_NAME=FAT:FQL_AUDITING_CLIENT_TEMPLATE.FAT&amp;display_string=Audit&amp;VAR:KEY=WNUBOXETEH&amp;VAR:QUERY=KEZGX0VCSVREQV9JQihBTk4sMjAxMywsLCxTRUspQEVDQV9NRURfRUJJVERBKDIwMTMsNDA0MzUsLCwnQ1VSP","VNFSycsJ1dJTj0xMDAsUEVWPVknKSk=&amp;WINDOW=FIRST_POPUP&amp;HEIGHT=450&amp;WIDTH=450&amp;START_MAXIMIZED=FALSE&amp;VAR:CALENDAR=FIVEDAY&amp;VAR:SYMBOL=B0L8VR&amp;VAR:INDEX=0"}</definedName>
    <definedName name="_2808__FDSAUDITLINK__" hidden="1">{"fdsup://directions/FAT Viewer?action=UPDATE&amp;creator=factset&amp;DYN_ARGS=TRUE&amp;DOC_NAME=FAT:FQL_AUDITING_CLIENT_TEMPLATE.FAT&amp;display_string=Audit&amp;VAR:KEY=MRGVYDIXEN&amp;VAR:QUERY=RkZfRUJJVF9JQihBTk4sMjAwNywsLCxTRUspK0ZGX0FNT1JUX0NGKEFOTiwyMDA3LCwsLFNFSyk=&amp;WINDOW=F","IRST_POPUP&amp;HEIGHT=450&amp;WIDTH=450&amp;START_MAXIMIZED=FALSE&amp;VAR:CALENDAR=FIVEDAY&amp;VAR:SYMBOL=B0L8VR&amp;VAR:INDEX=0"}</definedName>
    <definedName name="_2809__FDSAUDITLINK__" hidden="1">{"fdsup://directions/FAT Viewer?action=UPDATE&amp;creator=factset&amp;DYN_ARGS=TRUE&amp;DOC_NAME=FAT:FQL_AUDITING_CLIENT_TEMPLATE.FAT&amp;display_string=Audit&amp;VAR:KEY=QFYLWHAFEL&amp;VAR:QUERY=RkZfRUJJVF9JQihBTk4sMjAwOCwsLCxTRUspK0ZGX0FNT1JUX0NGKEFOTiwyMDA4LCwsLFNFSyk=&amp;WINDOW=F","IRST_POPUP&amp;HEIGHT=450&amp;WIDTH=450&amp;START_MAXIMIZED=FALSE&amp;VAR:CALENDAR=FIVEDAY&amp;VAR:SYMBOL=B0L8VR&amp;VAR:INDEX=0"}</definedName>
    <definedName name="_2810__FDSAUDITLINK__" hidden="1">{"fdsup://directions/FAT Viewer?action=UPDATE&amp;creator=factset&amp;DYN_ARGS=TRUE&amp;DOC_NAME=FAT:FQL_AUDITING_CLIENT_TEMPLATE.FAT&amp;display_string=Audit&amp;VAR:KEY=ONYHKHAVWL&amp;VAR:QUERY=RkZfRUJJVF9JQihBTk4sMjAwOSwsLCxTRUspK0ZGX0FNT1JUX0NGKEFOTiwyMDA5LCwsLFNFSyk=&amp;WINDOW=F","IRST_POPUP&amp;HEIGHT=450&amp;WIDTH=450&amp;START_MAXIMIZED=FALSE&amp;VAR:CALENDAR=FIVEDAY&amp;VAR:SYMBOL=B0L8VR&amp;VAR:INDEX=0"}</definedName>
    <definedName name="_2811__FDSAUDITLINK__" hidden="1">{"fdsup://directions/FAT Viewer?action=UPDATE&amp;creator=factset&amp;DYN_ARGS=TRUE&amp;DOC_NAME=FAT:FQL_AUDITING_CLIENT_TEMPLATE.FAT&amp;display_string=Audit&amp;VAR:KEY=ERYTOFIBMX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L8VR&amp;VAR:INDEX=","0"}</definedName>
    <definedName name="_2812__FDSAUDITLINK__" hidden="1">{"fdsup://directions/FAT Viewer?action=UPDATE&amp;creator=factset&amp;DYN_ARGS=TRUE&amp;DOC_NAME=FAT:FQL_AUDITING_CLIENT_TEMPLATE.FAT&amp;display_string=Audit&amp;VAR:KEY=EPEROZCTUF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L8VR&amp;VAR:INDEX=","0"}</definedName>
    <definedName name="_2813__FDSAUDITLINK__" hidden="1">{"fdsup://directions/FAT Viewer?action=UPDATE&amp;creator=factset&amp;DYN_ARGS=TRUE&amp;DOC_NAME=FAT:FQL_AUDITING_CLIENT_TEMPLATE.FAT&amp;display_string=Audit&amp;VAR:KEY=APSTKNITML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L8VR&amp;VAR:INDEX=","0"}</definedName>
    <definedName name="_2814__FDSAUDITLINK__" hidden="1">{"fdsup://directions/FAT Viewer?action=UPDATE&amp;creator=factset&amp;DYN_ARGS=TRUE&amp;DOC_NAME=FAT:FQL_AUDITING_CLIENT_TEMPLATE.FAT&amp;display_string=Audit&amp;VAR:KEY=CREXKZCXGV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L8VR&amp;VAR:INDEX=","0"}</definedName>
    <definedName name="_2815__FDSAUDITLINK__" hidden="1">{"fdsup://directions/FAT Viewer?action=UPDATE&amp;creator=factset&amp;DYN_ARGS=TRUE&amp;DOC_NAME=FAT:FQL_AUDITING_CLIENT_TEMPLATE.FAT&amp;display_string=Audit&amp;VAR:KEY=GPCDKLWLEV&amp;VAR:QUERY=RkZfRUJJVF9JQihBTk4sMjAwNywsLCxTRUsp&amp;WINDOW=FIRST_POPUP&amp;HEIGHT=450&amp;WIDTH=450&amp;START_MA","XIMIZED=FALSE&amp;VAR:CALENDAR=FIVEDAY&amp;VAR:SYMBOL=B0L8VR&amp;VAR:INDEX=0"}</definedName>
    <definedName name="_2816__FDSAUDITLINK__" hidden="1">{"fdsup://directions/FAT Viewer?action=UPDATE&amp;creator=factset&amp;DYN_ARGS=TRUE&amp;DOC_NAME=FAT:FQL_AUDITING_CLIENT_TEMPLATE.FAT&amp;display_string=Audit&amp;VAR:KEY=WPKRSVIBUP&amp;VAR:QUERY=RkZfRUJJVF9JQihBTk4sMjAwOCwsLCxTRUsp&amp;WINDOW=FIRST_POPUP&amp;HEIGHT=450&amp;WIDTH=450&amp;START_MA","XIMIZED=FALSE&amp;VAR:CALENDAR=FIVEDAY&amp;VAR:SYMBOL=B0L8VR&amp;VAR:INDEX=0"}</definedName>
    <definedName name="_2817__FDSAUDITLINK__" hidden="1">{"fdsup://directions/FAT Viewer?action=UPDATE&amp;creator=factset&amp;DYN_ARGS=TRUE&amp;DOC_NAME=FAT:FQL_AUDITING_CLIENT_TEMPLATE.FAT&amp;display_string=Audit&amp;VAR:KEY=CLWZOJUVSJ&amp;VAR:QUERY=RkZfRUJJVF9JQihBTk4sMjAwOSwsLCxTRUsp&amp;WINDOW=FIRST_POPUP&amp;HEIGHT=450&amp;WIDTH=450&amp;START_MA","XIMIZED=FALSE&amp;VAR:CALENDAR=FIVEDAY&amp;VAR:SYMBOL=B0L8VR&amp;VAR:INDEX=0"}</definedName>
    <definedName name="_2818__FDSAUDITLINK__" hidden="1">{"fdsup://Directions/FactSet Auditing Viewer?action=AUDIT_VALUE&amp;DB=129&amp;ID1=449000&amp;VALUEID=04831&amp;SDATE=2008&amp;PERIODTYPE=ANN_STD&amp;window=popup_no_bar&amp;width=385&amp;height=120&amp;START_MAXIMIZED=FALSE&amp;creator=factset&amp;display_string=Audit"}</definedName>
    <definedName name="_2819__FDSAUDITLINK__" hidden="1">{"fdsup://Directions/FactSet Auditing Viewer?action=AUDIT_VALUE&amp;DB=129&amp;ID1=B0L8VR&amp;VALUEID=01001&amp;SDATE=2007&amp;PERIODTYPE=ANN_STD&amp;window=popup_no_bar&amp;width=385&amp;height=120&amp;START_MAXIMIZED=FALSE&amp;creator=factset&amp;display_string=Audit"}</definedName>
    <definedName name="_2820__FDSAUDITLINK__" hidden="1">{"fdsup://Directions/FactSet Auditing Viewer?action=AUDIT_VALUE&amp;DB=129&amp;ID1=B0L8VR&amp;VALUEID=01001&amp;SDATE=2008&amp;PERIODTYPE=ANN_STD&amp;window=popup_no_bar&amp;width=385&amp;height=120&amp;START_MAXIMIZED=FALSE&amp;creator=factset&amp;display_string=Audit"}</definedName>
    <definedName name="_2821__FDSAUDITLINK__" hidden="1">{"fdsup://Directions/FactSet Auditing Viewer?action=AUDIT_VALUE&amp;DB=129&amp;ID1=B0L8VR&amp;VALUEID=18140&amp;SDATE=2007&amp;PERIODTYPE=ANN_STD&amp;window=popup_no_bar&amp;width=385&amp;height=120&amp;START_MAXIMIZED=FALSE&amp;creator=factset&amp;display_string=Audit"}</definedName>
    <definedName name="_2822__FDSAUDITLINK__" hidden="1">{"fdsup://Directions/FactSet Auditing Viewer?action=AUDIT_VALUE&amp;DB=129&amp;ID1=B0L8VR&amp;VALUEID=18140&amp;SDATE=2008&amp;PERIODTYPE=ANN_STD&amp;window=popup_no_bar&amp;width=385&amp;height=120&amp;START_MAXIMIZED=FALSE&amp;creator=factset&amp;display_string=Audit"}</definedName>
    <definedName name="_2823__FDSAUDITLINK__" hidden="1">{"fdsup://directions/FAT Viewer?action=UPDATE&amp;creator=factset&amp;DYN_ARGS=TRUE&amp;DOC_NAME=FAT:FQL_AUDITING_CLIENT_TEMPLATE.FAT&amp;display_string=Audit&amp;VAR:KEY=WREXYPQVQJ&amp;VAR:QUERY=KEZGX0VCSVRfSUIoQU5OLDIwMTAsLCwsU0VLKUBFQ0FfTUVEX0VCSVQoMjAxMCw0MDQzNSwsLCdDVVI9U0VLJ","ywnV0lOPTEwMCxQRVY9WScpKQ==&amp;WINDOW=FIRST_POPUP&amp;HEIGHT=450&amp;WIDTH=450&amp;START_MAXIMIZED=FALSE&amp;VAR:CALENDAR=FIVEDAY&amp;VAR:SYMBOL=B0L8VR&amp;VAR:INDEX=0"}</definedName>
    <definedName name="_2824__FDSAUDITLINK__" hidden="1">{"fdsup://directions/FAT Viewer?action=UPDATE&amp;creator=factset&amp;DYN_ARGS=TRUE&amp;DOC_NAME=FAT:FQL_AUDITING_CLIENT_TEMPLATE.FAT&amp;display_string=Audit&amp;VAR:KEY=YJQDYRMTQL&amp;VAR:QUERY=KEZGX0VCSVRfSUIoQU5OLDIwMTMsLCwsU0VLKUBFQ0FfTUVEX0VCSVQoMjAxMyw0MDQzNSwsLCdDVVI9U0VLJ","ywnV0lOPTEwMCxQRVY9WScpKQ==&amp;WINDOW=FIRST_POPUP&amp;HEIGHT=450&amp;WIDTH=450&amp;START_MAXIMIZED=FALSE&amp;VAR:CALENDAR=FIVEDAY&amp;VAR:SYMBOL=B0L8VR&amp;VAR:INDEX=0"}</definedName>
    <definedName name="_2825__FDSAUDITLINK__" hidden="1">{"fdsup://directions/FAT Viewer?action=UPDATE&amp;creator=factset&amp;DYN_ARGS=TRUE&amp;DOC_NAME=FAT:FQL_AUDITING_CLIENT_TEMPLATE.FAT&amp;display_string=Audit&amp;VAR:KEY=WREXYPQVQJ&amp;VAR:QUERY=KEZGX0VCSVRfSUIoQU5OLDIwMTAsLCwsU0VLKUBFQ0FfTUVEX0VCSVQoMjAxMCw0MDQzNSwsLCdDVVI9U0VLJ","ywnV0lOPTEwMCxQRVY9WScpKQ==&amp;WINDOW=FIRST_POPUP&amp;HEIGHT=450&amp;WIDTH=450&amp;START_MAXIMIZED=FALSE&amp;VAR:CALENDAR=FIVEDAY&amp;VAR:SYMBOL=B0L8VR&amp;VAR:INDEX=0"}</definedName>
    <definedName name="_2826__FDSAUDITLINK__" hidden="1">{"fdsup://directions/FAT Viewer?action=UPDATE&amp;creator=factset&amp;DYN_ARGS=TRUE&amp;DOC_NAME=FAT:FQL_AUDITING_CLIENT_TEMPLATE.FAT&amp;display_string=Audit&amp;VAR:KEY=CJSPODSFIL&amp;VAR:QUERY=KEZGX0VCSVRfSUIoQU5OLDIwMTEsLCwsU0VLKUBFQ0FfTUVEX0VCSVQoMjAxMSw0MDQzNSwsLCdDVVI9U0VLJ","ywnV0lOPTEwMCxQRVY9WScpKQ==&amp;WINDOW=FIRST_POPUP&amp;HEIGHT=450&amp;WIDTH=450&amp;START_MAXIMIZED=FALSE&amp;VAR:CALENDAR=FIVEDAY&amp;VAR:SYMBOL=B0L8VR&amp;VAR:INDEX=0"}</definedName>
    <definedName name="_2827__FDSAUDITLINK__" hidden="1">{"fdsup://directions/FAT Viewer?action=UPDATE&amp;creator=factset&amp;DYN_ARGS=TRUE&amp;DOC_NAME=FAT:FQL_AUDITING_CLIENT_TEMPLATE.FAT&amp;display_string=Audit&amp;VAR:KEY=YPKNWJWZIV&amp;VAR:QUERY=RkZfTkVUX0lOQyhBTk4sMjAwNywsLCxTRUsp&amp;WINDOW=FIRST_POPUP&amp;HEIGHT=450&amp;WIDTH=450&amp;START_MA","XIMIZED=FALSE&amp;VAR:CALENDAR=FIVEDAY&amp;VAR:SYMBOL=B0L8VR&amp;VAR:INDEX=0"}</definedName>
    <definedName name="_2828__FDSAUDITLINK__" hidden="1">{"fdsup://directions/FAT Viewer?action=UPDATE&amp;creator=factset&amp;DYN_ARGS=TRUE&amp;DOC_NAME=FAT:FQL_AUDITING_CLIENT_TEMPLATE.FAT&amp;display_string=Audit&amp;VAR:KEY=OJQPWBKNYJ&amp;VAR:QUERY=RkZfTkVUX0lOQyhBTk4sMjAwOCwsLCxTRUsp&amp;WINDOW=FIRST_POPUP&amp;HEIGHT=450&amp;WIDTH=450&amp;START_MA","XIMIZED=FALSE&amp;VAR:CALENDAR=FIVEDAY&amp;VAR:SYMBOL=B0L8VR&amp;VAR:INDEX=0"}</definedName>
    <definedName name="_2829__FDSAUDITLINK__" hidden="1">{"fdsup://directions/FAT Viewer?action=UPDATE&amp;creator=factset&amp;DYN_ARGS=TRUE&amp;DOC_NAME=FAT:FQL_AUDITING_CLIENT_TEMPLATE.FAT&amp;display_string=Audit&amp;VAR:KEY=GZORMFEFUR&amp;VAR:QUERY=RkZfTkVUX0lOQyhBTk4sMjAwOSwsLCxTRUsp&amp;WINDOW=FIRST_POPUP&amp;HEIGHT=450&amp;WIDTH=450&amp;START_MA","XIMIZED=FALSE&amp;VAR:CALENDAR=FIVEDAY&amp;VAR:SYMBOL=B0L8VR&amp;VAR:INDEX=0"}</definedName>
    <definedName name="_2830__FDSAUDITLINK__" hidden="1">{"fdsup://directions/FAT Viewer?action=UPDATE&amp;creator=factset&amp;DYN_ARGS=TRUE&amp;DOC_NAME=FAT:FQL_AUDITING_CLIENT_TEMPLATE.FAT&amp;display_string=Audit&amp;VAR:KEY=QJILYNATGX&amp;VAR:QUERY=KEZGX05FVF9JTkMoQU5OLDIwMTAsLCwsU0VLKUBFQ0FfTUVEX05FVCgyMDEwLDQwNDM1LCwsJ0NVUj1TRUsnL","CdXSU49MTAwLFBFVj1ZJykp&amp;WINDOW=FIRST_POPUP&amp;HEIGHT=450&amp;WIDTH=450&amp;START_MAXIMIZED=FALSE&amp;VAR:CALENDAR=FIVEDAY&amp;VAR:SYMBOL=B0L8VR&amp;VAR:INDEX=0"}</definedName>
    <definedName name="_2831__FDSAUDITLINK__" hidden="1">{"fdsup://directions/FAT Viewer?action=UPDATE&amp;creator=factset&amp;DYN_ARGS=TRUE&amp;DOC_NAME=FAT:FQL_AUDITING_CLIENT_TEMPLATE.FAT&amp;display_string=Audit&amp;VAR:KEY=OFITGFSBCP&amp;VAR:QUERY=KEZGX05FVF9JTkMoQU5OLDIwMTEsLCwsU0VLKUBFQ0FfTUVEX05FVCgyMDExLDQwNDM1LCwsJ0NVUj1TRUsnL","CdXSU49MTAwLFBFVj1ZJykp&amp;WINDOW=FIRST_POPUP&amp;HEIGHT=450&amp;WIDTH=450&amp;START_MAXIMIZED=FALSE&amp;VAR:CALENDAR=FIVEDAY&amp;VAR:SYMBOL=B0L8VR&amp;VAR:INDEX=0"}</definedName>
    <definedName name="_2832__FDSAUDITLINK__" hidden="1">{"fdsup://directions/FAT Viewer?action=UPDATE&amp;creator=factset&amp;DYN_ARGS=TRUE&amp;DOC_NAME=FAT:FQL_AUDITING_CLIENT_TEMPLATE.FAT&amp;display_string=Audit&amp;VAR:KEY=MVCVIZWDKT&amp;VAR:QUERY=KEZGX05FVF9JTkMoQU5OLDIwMTIsLCwsU0VLKUBFQ0FfTUVEX05FVCgyMDEyLDQwNDM1LCwsJ0NVUj1TRUsnL","CdXSU49MTAwLFBFVj1ZJykp&amp;WINDOW=FIRST_POPUP&amp;HEIGHT=450&amp;WIDTH=450&amp;START_MAXIMIZED=FALSE&amp;VAR:CALENDAR=FIVEDAY&amp;VAR:SYMBOL=B0L8VR&amp;VAR:INDEX=0"}</definedName>
    <definedName name="_2833__FDSAUDITLINK__" hidden="1">{"fdsup://directions/FAT Viewer?action=UPDATE&amp;creator=factset&amp;DYN_ARGS=TRUE&amp;DOC_NAME=FAT:FQL_AUDITING_CLIENT_TEMPLATE.FAT&amp;display_string=Audit&amp;VAR:KEY=GBUVGRQLYN&amp;VAR:QUERY=KEZGX05FVF9JTkMoQU5OLDIwMTMsLCwsU0VLKUBFQ0FfTUVEX05FVCgyMDEzLDQwNDM1LCwsJ0NVUj1TRUsnL","CdXSU49MTAwLFBFVj1ZJykp&amp;WINDOW=FIRST_POPUP&amp;HEIGHT=450&amp;WIDTH=450&amp;START_MAXIMIZED=FALSE&amp;VAR:CALENDAR=FIVEDAY&amp;VAR:SYMBOL=B0L8VR&amp;VAR:INDEX=0"}</definedName>
    <definedName name="_2834__FDSAUDITLINK__" hidden="1">{"fdsup://directions/FAT Viewer?action=UPDATE&amp;creator=factset&amp;DYN_ARGS=TRUE&amp;DOC_NAME=FAT:FQL_AUDITING_CLIENT_TEMPLATE.FAT&amp;display_string=Audit&amp;VAR:KEY=MHKNQDAXMJ&amp;VAR:QUERY=RkZfQ0FQRVgoQU5OLDIwMDcsLCwsU0VLKQ==&amp;WINDOW=FIRST_POPUP&amp;HEIGHT=450&amp;WIDTH=450&amp;START_MA","XIMIZED=FALSE&amp;VAR:CALENDAR=FIVEDAY&amp;VAR:SYMBOL=B0L8VR&amp;VAR:INDEX=0"}</definedName>
    <definedName name="_2835__FDSAUDITLINK__" hidden="1">{"fdsup://directions/FAT Viewer?action=UPDATE&amp;creator=factset&amp;DYN_ARGS=TRUE&amp;DOC_NAME=FAT:FQL_AUDITING_CLIENT_TEMPLATE.FAT&amp;display_string=Audit&amp;VAR:KEY=SPCFMZULMR&amp;VAR:QUERY=RkZfQ0FQRVgoQU5OLDIwMDgsLCwsU0VLKQ==&amp;WINDOW=FIRST_POPUP&amp;HEIGHT=450&amp;WIDTH=450&amp;START_MA","XIMIZED=FALSE&amp;VAR:CALENDAR=FIVEDAY&amp;VAR:SYMBOL=B0L8VR&amp;VAR:INDEX=0"}</definedName>
    <definedName name="_2836__FDSAUDITLINK__" hidden="1">{"fdsup://directions/FAT Viewer?action=UPDATE&amp;creator=factset&amp;DYN_ARGS=TRUE&amp;DOC_NAME=FAT:FQL_AUDITING_CLIENT_TEMPLATE.FAT&amp;display_string=Audit&amp;VAR:KEY=AVKXYXMHCZ&amp;VAR:QUERY=RkZfQ0FQRVgoQU5OLDIwMDksLCwsU0VLKQ==&amp;WINDOW=FIRST_POPUP&amp;HEIGHT=450&amp;WIDTH=450&amp;START_MA","XIMIZED=FALSE&amp;VAR:CALENDAR=FIVEDAY&amp;VAR:SYMBOL=B0L8VR&amp;VAR:INDEX=0"}</definedName>
    <definedName name="_2837__FDSAUDITLINK__" hidden="1">{"fdsup://directions/FAT Viewer?action=UPDATE&amp;creator=factset&amp;DYN_ARGS=TRUE&amp;DOC_NAME=FAT:FQL_AUDITING_CLIENT_TEMPLATE.FAT&amp;display_string=Audit&amp;VAR:KEY=EXEDGBCZQZ&amp;VAR:QUERY=KEZGX0NBUEVYKEFOTiwyMDEwLCwsLFNFSylARUNBX01FRF9DQVBFWCgyMDEwLDQwNDM1LCwsJ0NVUj1TRUsnL","CdXSU49MTAwLFBFVj1ZJykp&amp;WINDOW=FIRST_POPUP&amp;HEIGHT=450&amp;WIDTH=450&amp;START_MAXIMIZED=FALSE&amp;VAR:CALENDAR=FIVEDAY&amp;VAR:SYMBOL=B0L8VR&amp;VAR:INDEX=0"}</definedName>
    <definedName name="_2838__FDSAUDITLINK__" hidden="1">{"fdsup://directions/FAT Viewer?action=UPDATE&amp;creator=factset&amp;DYN_ARGS=TRUE&amp;DOC_NAME=FAT:FQL_AUDITING_CLIENT_TEMPLATE.FAT&amp;display_string=Audit&amp;VAR:KEY=MJAVSNYLON&amp;VAR:QUERY=KEZGX0NBUEVYKEFOTiwyMDExLCwsLFNFSylARUNBX01FRF9DQVBFWCgyMDExLDQwNDM1LCwsJ0NVUj1TRUsnL","CdXSU49MTAwLFBFVj1ZJykp&amp;WINDOW=FIRST_POPUP&amp;HEIGHT=450&amp;WIDTH=450&amp;START_MAXIMIZED=FALSE&amp;VAR:CALENDAR=FIVEDAY&amp;VAR:SYMBOL=B0L8VR&amp;VAR:INDEX=0"}</definedName>
    <definedName name="_2839__FDSAUDITLINK__" hidden="1">{"fdsup://directions/FAT Viewer?action=UPDATE&amp;creator=factset&amp;DYN_ARGS=TRUE&amp;DOC_NAME=FAT:FQL_AUDITING_CLIENT_TEMPLATE.FAT&amp;display_string=Audit&amp;VAR:KEY=CJSPODSFIL&amp;VAR:QUERY=KEZGX0VCSVRfSUIoQU5OLDIwMTEsLCwsU0VLKUBFQ0FfTUVEX0VCSVQoMjAxMSw0MDQzNSwsLCdDVVI9U0VLJ","ywnV0lOPTEwMCxQRVY9WScpKQ==&amp;WINDOW=FIRST_POPUP&amp;HEIGHT=450&amp;WIDTH=450&amp;START_MAXIMIZED=FALSE&amp;VAR:CALENDAR=FIVEDAY&amp;VAR:SYMBOL=B0L8VR&amp;VAR:INDEX=0"}</definedName>
    <definedName name="_2840__FDSAUDITLINK__" hidden="1">{"fdsup://directions/FAT Viewer?action=UPDATE&amp;creator=factset&amp;DYN_ARGS=TRUE&amp;DOC_NAME=FAT:FQL_AUDITING_CLIENT_TEMPLATE.FAT&amp;display_string=Audit&amp;VAR:KEY=OJWXSVOXQL&amp;VAR:QUERY=KEZGX0VCSVRfSUIoQU5OLDIwMTIsLCwsU0VLKUBFQ0FfTUVEX0VCSVQoMjAxMiw0MDQzNSwsLCdDVVI9U0VLJ","ywnV0lOPTEwMCxQRVY9WScpKQ==&amp;WINDOW=FIRST_POPUP&amp;HEIGHT=450&amp;WIDTH=450&amp;START_MAXIMIZED=FALSE&amp;VAR:CALENDAR=FIVEDAY&amp;VAR:SYMBOL=B0L8VR&amp;VAR:INDEX=0"}</definedName>
    <definedName name="_2841__FDSAUDITLINK__" hidden="1">{"fdsup://directions/FAT Viewer?action=UPDATE&amp;creator=factset&amp;DYN_ARGS=TRUE&amp;DOC_NAME=FAT:FQL_AUDITING_CLIENT_TEMPLATE.FAT&amp;display_string=Audit&amp;VAR:KEY=QHMDSNKLAR&amp;VAR:QUERY=KEZGX0NBUEVYKEFOTiwyMDEyLCwsLFNFSylARUNBX01FRF9DQVBFWCgyMDEyLDQwNDM1LCwsJ0NVUj1TRUsnL","CdXSU49MTAwLFBFVj1ZJykp&amp;WINDOW=FIRST_POPUP&amp;HEIGHT=450&amp;WIDTH=450&amp;START_MAXIMIZED=FALSE&amp;VAR:CALENDAR=FIVEDAY&amp;VAR:SYMBOL=B0L8VR&amp;VAR:INDEX=0"}</definedName>
    <definedName name="_2842__FDSAUDITLINK__" hidden="1">{"fdsup://Directions/FactSet Auditing Viewer?action=AUDIT_VALUE&amp;DB=129&amp;ID1=B0L8VR&amp;VALUEID=01250&amp;SDATE=2007&amp;PERIODTYPE=ANN_STD&amp;window=popup_no_bar&amp;width=385&amp;height=120&amp;START_MAXIMIZED=FALSE&amp;creator=factset&amp;display_string=Audit"}</definedName>
    <definedName name="_2843__FDSAUDITLINK__" hidden="1">{"fdsup://Directions/FactSet Auditing Viewer?action=AUDIT_VALUE&amp;DB=129&amp;ID1=B0L8VR&amp;VALUEID=01250&amp;SDATE=2008&amp;PERIODTYPE=ANN_STD&amp;window=popup_no_bar&amp;width=385&amp;height=120&amp;START_MAXIMIZED=FALSE&amp;creator=factset&amp;display_string=Audit"}</definedName>
    <definedName name="_2844__FDSAUDITLINK__" hidden="1">{"fdsup://directions/FAT Viewer?action=UPDATE&amp;creator=factset&amp;DYN_ARGS=TRUE&amp;DOC_NAME=FAT:FQL_AUDITING_CLIENT_TEMPLATE.FAT&amp;display_string=Audit&amp;VAR:KEY=SDATOFITWL&amp;VAR:QUERY=KEZGX0NBUEVYKEFOTiwyMDEzLCwsLFNFSylARUNBX01FRF9DQVBFWCgyMDEzLDQwNDM1LCwsJ0NVUj1TRUsnL","CdXSU49MTAwLFBFVj1ZJykp&amp;WINDOW=FIRST_POPUP&amp;HEIGHT=450&amp;WIDTH=450&amp;START_MAXIMIZED=FALSE&amp;VAR:CALENDAR=FIVEDAY&amp;VAR:SYMBOL=B0L8VR&amp;VAR:INDEX=0"}</definedName>
    <definedName name="_2845__FDSAUDITLINK__" hidden="1">{"fdsup://directions/FAT Viewer?action=UPDATE&amp;creator=factset&amp;DYN_ARGS=TRUE&amp;DOC_NAME=FAT:FQL_AUDITING_CLIENT_TEMPLATE.FAT&amp;display_string=Audit&amp;VAR:KEY=OXYFWPATQD&amp;VAR:QUERY=RkZfRUJJVERBX0lCKEFOTiwyMDA3LCwsLEVVUik=&amp;WINDOW=FIRST_POPUP&amp;HEIGHT=450&amp;WIDTH=450&amp;STAR","T_MAXIMIZED=FALSE&amp;VAR:CALENDAR=FIVEDAY&amp;VAR:SYMBOL=546239&amp;VAR:INDEX=0"}</definedName>
    <definedName name="_2846__FDSAUDITLINK__" hidden="1">{"fdsup://directions/FAT Viewer?action=UPDATE&amp;creator=factset&amp;DYN_ARGS=TRUE&amp;DOC_NAME=FAT:FQL_AUDITING_CLIENT_TEMPLATE.FAT&amp;display_string=Audit&amp;VAR:KEY=AXULQDSLQJ&amp;VAR:QUERY=RkZfRUJJVERBX0lCKEFOTiwyMDA4LCwsLEVVUik=&amp;WINDOW=FIRST_POPUP&amp;HEIGHT=450&amp;WIDTH=450&amp;STAR","T_MAXIMIZED=FALSE&amp;VAR:CALENDAR=FIVEDAY&amp;VAR:SYMBOL=546239&amp;VAR:INDEX=0"}</definedName>
    <definedName name="_2847__FDSAUDITLINK__" hidden="1">{"fdsup://directions/FAT Viewer?action=UPDATE&amp;creator=factset&amp;DYN_ARGS=TRUE&amp;DOC_NAME=FAT:FQL_AUDITING_CLIENT_TEMPLATE.FAT&amp;display_string=Audit&amp;VAR:KEY=QZQPGHAJIT&amp;VAR:QUERY=RkZfRUJJVERBX0lCKEFOTiwyMDA5LCwsLEVVUik=&amp;WINDOW=FIRST_POPUP&amp;HEIGHT=450&amp;WIDTH=450&amp;STAR","T_MAXIMIZED=FALSE&amp;VAR:CALENDAR=FIVEDAY&amp;VAR:SYMBOL=546239&amp;VAR:INDEX=0"}</definedName>
    <definedName name="_2848__FDSAUDITLINK__" hidden="1">{"fdsup://directions/FAT Viewer?action=UPDATE&amp;creator=factset&amp;DYN_ARGS=TRUE&amp;DOC_NAME=FAT:FQL_AUDITING_CLIENT_TEMPLATE.FAT&amp;display_string=Audit&amp;VAR:KEY=CDYBWFGVMD&amp;VAR:QUERY=KEZGX0VCSVREQV9JQihBTk4sMjAxMCwsLCxFVVIpQEVDQV9NRURfRUJJVERBKDIwMTAsNDA0MzUsLCwnQ1VSP","UVVUicsJ1dJTj0xMDAsUEVWPVknKSk=&amp;WINDOW=FIRST_POPUP&amp;HEIGHT=450&amp;WIDTH=450&amp;START_MAXIMIZED=FALSE&amp;VAR:CALENDAR=FIVEDAY&amp;VAR:SYMBOL=546239&amp;VAR:INDEX=0"}</definedName>
    <definedName name="_2849__FDSAUDITLINK__" hidden="1">{"fdsup://directions/FAT Viewer?action=UPDATE&amp;creator=factset&amp;DYN_ARGS=TRUE&amp;DOC_NAME=FAT:FQL_AUDITING_CLIENT_TEMPLATE.FAT&amp;display_string=Audit&amp;VAR:KEY=STOBURMJWR&amp;VAR:QUERY=KEZGX0VCSVREQV9JQihBTk4sMjAxMSwsLCxFVVIpQEVDQV9NRURfRUJJVERBKDIwMTEsNDA0MzUsLCwnQ1VSP","UVVUicsJ1dJTj0xMDAsUEVWPVknKSk=&amp;WINDOW=FIRST_POPUP&amp;HEIGHT=450&amp;WIDTH=450&amp;START_MAXIMIZED=FALSE&amp;VAR:CALENDAR=FIVEDAY&amp;VAR:SYMBOL=546239&amp;VAR:INDEX=0"}</definedName>
    <definedName name="_2850__FDSAUDITLINK__" hidden="1">{"fdsup://directions/FAT Viewer?action=UPDATE&amp;creator=factset&amp;DYN_ARGS=TRUE&amp;DOC_NAME=FAT:FQL_AUDITING_CLIENT_TEMPLATE.FAT&amp;display_string=Audit&amp;VAR:KEY=EHWVCVUHCF&amp;VAR:QUERY=KEZGX0VCSVREQV9JQihBTk4sMjAxMiwsLCxFVVIpQEVDQV9NRURfRUJJVERBKDIwMTIsNDA0MzUsLCwnQ1VSP","UVVUicsJ1dJTj0xMDAsUEVWPVknKSk=&amp;WINDOW=FIRST_POPUP&amp;HEIGHT=450&amp;WIDTH=450&amp;START_MAXIMIZED=FALSE&amp;VAR:CALENDAR=FIVEDAY&amp;VAR:SYMBOL=546239&amp;VAR:INDEX=0"}</definedName>
    <definedName name="_2851__FDSAUDITLINK__" hidden="1">{"fdsup://directions/FAT Viewer?action=UPDATE&amp;creator=factset&amp;DYN_ARGS=TRUE&amp;DOC_NAME=FAT:FQL_AUDITING_CLIENT_TEMPLATE.FAT&amp;display_string=Audit&amp;VAR:KEY=UBMNEXSFAF&amp;VAR:QUERY=KEZGX0VCSVREQV9JQihBTk4sMjAxMywsLCxFVVIpQEVDQV9NRURfRUJJVERBKDIwMTMsNDA0MzUsLCwnQ1VSP","UVVUicsJ1dJTj0xMDAsUEVWPVknKSk=&amp;WINDOW=FIRST_POPUP&amp;HEIGHT=450&amp;WIDTH=450&amp;START_MAXIMIZED=FALSE&amp;VAR:CALENDAR=FIVEDAY&amp;VAR:SYMBOL=546239&amp;VAR:INDEX=0"}</definedName>
    <definedName name="_2852__FDSAUDITLINK__" hidden="1">{"fdsup://directions/FAT Viewer?action=UPDATE&amp;creator=factset&amp;DYN_ARGS=TRUE&amp;DOC_NAME=FAT:FQL_AUDITING_CLIENT_TEMPLATE.FAT&amp;display_string=Audit&amp;VAR:KEY=GXAJSTSPAB&amp;VAR:QUERY=RkZfRUJJVF9JQihBTk4sMjAwNywsLCxFVVIpK0ZGX0FNT1JUX0NGKEFOTiwyMDA3LCwsLEVVUik=&amp;WINDOW=F","IRST_POPUP&amp;HEIGHT=450&amp;WIDTH=450&amp;START_MAXIMIZED=FALSE&amp;VAR:CALENDAR=FIVEDAY&amp;VAR:SYMBOL=546239&amp;VAR:INDEX=0"}</definedName>
    <definedName name="_2853__FDSAUDITLINK__" hidden="1">{"fdsup://directions/FAT Viewer?action=UPDATE&amp;creator=factset&amp;DYN_ARGS=TRUE&amp;DOC_NAME=FAT:FQL_AUDITING_CLIENT_TEMPLATE.FAT&amp;display_string=Audit&amp;VAR:KEY=CRGPOFQNGD&amp;VAR:QUERY=RkZfRUJJVF9JQihBTk4sMjAwOCwsLCxFVVIpK0ZGX0FNT1JUX0NGKEFOTiwyMDA4LCwsLEVVUik=&amp;WINDOW=F","IRST_POPUP&amp;HEIGHT=450&amp;WIDTH=450&amp;START_MAXIMIZED=FALSE&amp;VAR:CALENDAR=FIVEDAY&amp;VAR:SYMBOL=546239&amp;VAR:INDEX=0"}</definedName>
    <definedName name="_2854__FDSAUDITLINK__" hidden="1">{"fdsup://directions/FAT Viewer?action=UPDATE&amp;creator=factset&amp;DYN_ARGS=TRUE&amp;DOC_NAME=FAT:FQL_AUDITING_CLIENT_TEMPLATE.FAT&amp;display_string=Audit&amp;VAR:KEY=AZYFWXCVWX&amp;VAR:QUERY=RkZfRUJJVF9JQihBTk4sMjAwOSwsLCxFVVIpK0ZGX0FNT1JUX0NGKEFOTiwyMDA5LCwsLEVVUik=&amp;WINDOW=F","IRST_POPUP&amp;HEIGHT=450&amp;WIDTH=450&amp;START_MAXIMIZED=FALSE&amp;VAR:CALENDAR=FIVEDAY&amp;VAR:SYMBOL=546239&amp;VAR:INDEX=0"}</definedName>
    <definedName name="_2855__FDSAUDITLINK__" hidden="1">{"fdsup://directions/FAT Viewer?action=UPDATE&amp;creator=factset&amp;DYN_ARGS=TRUE&amp;DOC_NAME=FAT:FQL_AUDITING_CLIENT_TEMPLATE.FAT&amp;display_string=Audit&amp;VAR:KEY=CLETODYTCD&amp;VAR:QUERY=KChGRl9FQklUX0lCKEFOTiwyMDEwLCwsLEVVUikrRkZfQU1PUlRfQ0YoQU5OLDIwMTAsLCwsRVVSKSlAKEVDQ","V9NRURfRUJJVCgyMDEwLDQwNDM1LCwsJ0NVUj1FVVInLCdXSU49MTAwLFBFVj1ZJykrWkFWKEVDQV9NRURfR1coMjAxMCw0MDQzNSwsLCdDVVI9RVVSJywnV0lOPTEwMCxQRVY9WScpKSkp&amp;WINDOW=FIRST_POPUP&amp;HEIGHT=450&amp;WIDTH=450&amp;START_MAXIMIZED=FALSE&amp;VAR:CALENDAR=FIVEDAY&amp;VAR:SYMBOL=546239&amp;VAR:INDEX=","0"}</definedName>
    <definedName name="_2856__FDSAUDITLINK__" hidden="1">{"fdsup://directions/FAT Viewer?action=UPDATE&amp;creator=factset&amp;DYN_ARGS=TRUE&amp;DOC_NAME=FAT:FQL_AUDITING_CLIENT_TEMPLATE.FAT&amp;display_string=Audit&amp;VAR:KEY=IFWPSXMJUH&amp;VAR:QUERY=KChGRl9FQklUX0lCKEFOTiwyMDExLCwsLEVVUikrRkZfQU1PUlRfQ0YoQU5OLDIwMTEsLCwsRVVSKSlAKEVDQ","V9NRURfRUJJVCgyMDExLDQwNDM1LCwsJ0NVUj1FVVInLCdXSU49MTAwLFBFVj1ZJykrWkFWKEVDQV9NRURfR1coMjAxMSw0MDQzNSwsLCdDVVI9RVVSJywnV0lOPTEwMCxQRVY9WScpKSkp&amp;WINDOW=FIRST_POPUP&amp;HEIGHT=450&amp;WIDTH=450&amp;START_MAXIMIZED=FALSE&amp;VAR:CALENDAR=FIVEDAY&amp;VAR:SYMBOL=546239&amp;VAR:INDEX=","0"}</definedName>
    <definedName name="_2857__FDSAUDITLINK__" hidden="1">{"fdsup://directions/FAT Viewer?action=UPDATE&amp;creator=factset&amp;DYN_ARGS=TRUE&amp;DOC_NAME=FAT:FQL_AUDITING_CLIENT_TEMPLATE.FAT&amp;display_string=Audit&amp;VAR:KEY=CPKTODEPGF&amp;VAR:QUERY=KChGRl9FQklUX0lCKEFOTiwyMDEyLCwsLEVVUikrRkZfQU1PUlRfQ0YoQU5OLDIwMTIsLCwsRVVSKSlAKEVDQ","V9NRURfRUJJVCgyMDEyLDQwNDM1LCwsJ0NVUj1FVVInLCdXSU49MTAwLFBFVj1ZJykrWkFWKEVDQV9NRURfR1coMjAxMiw0MDQzNSwsLCdDVVI9RVVSJywnV0lOPTEwMCxQRVY9WScpKSkp&amp;WINDOW=FIRST_POPUP&amp;HEIGHT=450&amp;WIDTH=450&amp;START_MAXIMIZED=FALSE&amp;VAR:CALENDAR=FIVEDAY&amp;VAR:SYMBOL=546239&amp;VAR:INDEX=","0"}</definedName>
    <definedName name="_2858__FDSAUDITLINK__" hidden="1">{"fdsup://directions/FAT Viewer?action=UPDATE&amp;creator=factset&amp;DYN_ARGS=TRUE&amp;DOC_NAME=FAT:FQL_AUDITING_CLIENT_TEMPLATE.FAT&amp;display_string=Audit&amp;VAR:KEY=SPMFETCVAL&amp;VAR:QUERY=KChGRl9FQklUX0lCKEFOTiwyMDEzLCwsLEVVUikrRkZfQU1PUlRfQ0YoQU5OLDIwMTMsLCwsRVVSKSlAKEVDQ","V9NRURfRUJJVCgyMDEzLDQwNDM1LCwsJ0NVUj1FVVInLCdXSU49MTAwLFBFVj1ZJykrWkFWKEVDQV9NRURfR1coMjAxMyw0MDQzNSwsLCdDVVI9RVVSJywnV0lOPTEwMCxQRVY9WScpKSkp&amp;WINDOW=FIRST_POPUP&amp;HEIGHT=450&amp;WIDTH=450&amp;START_MAXIMIZED=FALSE&amp;VAR:CALENDAR=FIVEDAY&amp;VAR:SYMBOL=546239&amp;VAR:INDEX=","0"}</definedName>
    <definedName name="_2859__FDSAUDITLINK__" hidden="1">{"fdsup://directions/FAT Viewer?action=UPDATE&amp;creator=factset&amp;DYN_ARGS=TRUE&amp;DOC_NAME=FAT:FQL_AUDITING_CLIENT_TEMPLATE.FAT&amp;display_string=Audit&amp;VAR:KEY=IRAZYJCBMH&amp;VAR:QUERY=RkZfRUJJVF9JQihBTk4sMjAwNywsLCxFVVIp&amp;WINDOW=FIRST_POPUP&amp;HEIGHT=450&amp;WIDTH=450&amp;START_MA","XIMIZED=FALSE&amp;VAR:CALENDAR=FIVEDAY&amp;VAR:SYMBOL=546239&amp;VAR:INDEX=0"}</definedName>
    <definedName name="_2860__FDSAUDITLINK__" hidden="1">{"fdsup://directions/FAT Viewer?action=UPDATE&amp;creator=factset&amp;DYN_ARGS=TRUE&amp;DOC_NAME=FAT:FQL_AUDITING_CLIENT_TEMPLATE.FAT&amp;display_string=Audit&amp;VAR:KEY=YRQVYRMVIX&amp;VAR:QUERY=RkZfRUJJVF9JQihBTk4sMjAwOCwsLCxFVVIp&amp;WINDOW=FIRST_POPUP&amp;HEIGHT=450&amp;WIDTH=450&amp;START_MA","XIMIZED=FALSE&amp;VAR:CALENDAR=FIVEDAY&amp;VAR:SYMBOL=546239&amp;VAR:INDEX=0"}</definedName>
    <definedName name="_2861__FDSAUDITLINK__" hidden="1">{"fdsup://directions/FAT Viewer?action=UPDATE&amp;creator=factset&amp;DYN_ARGS=TRUE&amp;DOC_NAME=FAT:FQL_AUDITING_CLIENT_TEMPLATE.FAT&amp;display_string=Audit&amp;VAR:KEY=CNIPYBMDUT&amp;VAR:QUERY=RkZfRUJJVF9JQihBTk4sMjAwOSwsLCxFVVIp&amp;WINDOW=FIRST_POPUP&amp;HEIGHT=450&amp;WIDTH=450&amp;START_MA","XIMIZED=FALSE&amp;VAR:CALENDAR=FIVEDAY&amp;VAR:SYMBOL=546239&amp;VAR:INDEX=0"}</definedName>
    <definedName name="_2862__FDSAUDITLINK__" hidden="1">{"fdsup://Directions/FactSet Auditing Viewer?action=AUDIT_VALUE&amp;DB=129&amp;ID1=B0L8VR&amp;VALUEID=04831&amp;SDATE=2007&amp;PERIODTYPE=ANN_STD&amp;window=popup_no_bar&amp;width=385&amp;height=120&amp;START_MAXIMIZED=FALSE&amp;creator=factset&amp;display_string=Audit"}</definedName>
    <definedName name="_2863__FDSAUDITLINK__" hidden="1">{"fdsup://Directions/FactSet Auditing Viewer?action=AUDIT_VALUE&amp;DB=129&amp;ID1=B0L8VR&amp;VALUEID=04831&amp;SDATE=2008&amp;PERIODTYPE=ANN_STD&amp;window=popup_no_bar&amp;width=385&amp;height=120&amp;START_MAXIMIZED=FALSE&amp;creator=factset&amp;display_string=Audit"}</definedName>
    <definedName name="_2864__FDSAUDITLINK__" hidden="1">{"fdsup://Directions/FactSet Auditing Viewer?action=AUDIT_VALUE&amp;DB=129&amp;ID1=546239&amp;VALUEID=01001&amp;SDATE=2008&amp;PERIODTYPE=ANN_STD&amp;window=popup_no_bar&amp;width=385&amp;height=120&amp;START_MAXIMIZED=FALSE&amp;creator=factset&amp;display_string=Audit"}</definedName>
    <definedName name="_2865__FDSAUDITLINK__" hidden="1">{"fdsup://Directions/FactSet Auditing Viewer?action=AUDIT_VALUE&amp;DB=129&amp;ID1=546239&amp;VALUEID=01001&amp;SDATE=2009&amp;PERIODTYPE=ANN_STD&amp;window=popup_no_bar&amp;width=385&amp;height=120&amp;START_MAXIMIZED=FALSE&amp;creator=factset&amp;display_string=Audit"}</definedName>
    <definedName name="_2866__FDSAUDITLINK__" hidden="1">{"fdsup://directions/FAT Viewer?action=UPDATE&amp;creator=factset&amp;DYN_ARGS=TRUE&amp;DOC_NAME=FAT:FQL_AUDITING_CLIENT_TEMPLATE.FAT&amp;display_string=Audit&amp;VAR:KEY=MHEFWFGLQJ&amp;VAR:QUERY=KEZGX0VCSVRfSUIoQU5OLDIwMTAsLCwsRVVSKUBFQ0FfTUVEX0VCSVQoMjAxMCw0MDQzNSwsLCdDVVI9RVVSJ","ywnV0lOPTEwMCxQRVY9WScpKQ==&amp;WINDOW=FIRST_POPUP&amp;HEIGHT=450&amp;WIDTH=450&amp;START_MAXIMIZED=FALSE&amp;VAR:CALENDAR=FIVEDAY&amp;VAR:SYMBOL=546239&amp;VAR:INDEX=0"}</definedName>
    <definedName name="_2867__FDSAUDITLINK__" hidden="1">{"fdsup://directions/FAT Viewer?action=UPDATE&amp;creator=factset&amp;DYN_ARGS=TRUE&amp;DOC_NAME=FAT:FQL_AUDITING_CLIENT_TEMPLATE.FAT&amp;display_string=Audit&amp;VAR:KEY=CBAVGXELAX&amp;VAR:QUERY=KEZGX0VCSVRfSUIoQU5OLDIwMTMsLCwsRVVSKUBFQ0FfTUVEX0VCSVQoMjAxMyw0MDQzNSwsLCdDVVI9RVVSJ","ywnV0lOPTEwMCxQRVY9WScpKQ==&amp;WINDOW=FIRST_POPUP&amp;HEIGHT=450&amp;WIDTH=450&amp;START_MAXIMIZED=FALSE&amp;VAR:CALENDAR=FIVEDAY&amp;VAR:SYMBOL=546239&amp;VAR:INDEX=0"}</definedName>
    <definedName name="_2868__FDSAUDITLINK__" hidden="1">{"fdsup://directions/FAT Viewer?action=UPDATE&amp;creator=factset&amp;DYN_ARGS=TRUE&amp;DOC_NAME=FAT:FQL_AUDITING_CLIENT_TEMPLATE.FAT&amp;display_string=Audit&amp;VAR:KEY=MHEFWFGLQJ&amp;VAR:QUERY=KEZGX0VCSVRfSUIoQU5OLDIwMTAsLCwsRVVSKUBFQ0FfTUVEX0VCSVQoMjAxMCw0MDQzNSwsLCdDVVI9RVVSJ","ywnV0lOPTEwMCxQRVY9WScpKQ==&amp;WINDOW=FIRST_POPUP&amp;HEIGHT=450&amp;WIDTH=450&amp;START_MAXIMIZED=FALSE&amp;VAR:CALENDAR=FIVEDAY&amp;VAR:SYMBOL=546239&amp;VAR:INDEX=0"}</definedName>
    <definedName name="_2869__FDSAUDITLINK__" hidden="1">{"fdsup://directions/FAT Viewer?action=UPDATE&amp;creator=factset&amp;DYN_ARGS=TRUE&amp;DOC_NAME=FAT:FQL_AUDITING_CLIENT_TEMPLATE.FAT&amp;display_string=Audit&amp;VAR:KEY=WXCDMXMHWZ&amp;VAR:QUERY=KEZGX0VCSVRfSUIoQU5OLDIwMTEsLCwsRVVSKUBFQ0FfTUVEX0VCSVQoMjAxMSw0MDQzNSwsLCdDVVI9RVVSJ","ywnV0lOPTEwMCxQRVY9WScpKQ==&amp;WINDOW=FIRST_POPUP&amp;HEIGHT=450&amp;WIDTH=450&amp;START_MAXIMIZED=FALSE&amp;VAR:CALENDAR=FIVEDAY&amp;VAR:SYMBOL=546239&amp;VAR:INDEX=0"}</definedName>
    <definedName name="_2870__FDSAUDITLINK__" hidden="1">{"fdsup://directions/FAT Viewer?action=UPDATE&amp;creator=factset&amp;DYN_ARGS=TRUE&amp;DOC_NAME=FAT:FQL_AUDITING_CLIENT_TEMPLATE.FAT&amp;display_string=Audit&amp;VAR:KEY=EPYZQXYRAR&amp;VAR:QUERY=RkZfTkVUX0lOQyhBTk4sMjAwNywsLCxFVVIp&amp;WINDOW=FIRST_POPUP&amp;HEIGHT=450&amp;WIDTH=450&amp;START_MA","XIMIZED=FALSE&amp;VAR:CALENDAR=FIVEDAY&amp;VAR:SYMBOL=546239&amp;VAR:INDEX=0"}</definedName>
    <definedName name="_2871__FDSAUDITLINK__" hidden="1">{"fdsup://directions/FAT Viewer?action=UPDATE&amp;creator=factset&amp;DYN_ARGS=TRUE&amp;DOC_NAME=FAT:FQL_AUDITING_CLIENT_TEMPLATE.FAT&amp;display_string=Audit&amp;VAR:KEY=OJSLEXSZOZ&amp;VAR:QUERY=RkZfTkVUX0lOQyhBTk4sMjAwOCwsLCxFVVIp&amp;WINDOW=FIRST_POPUP&amp;HEIGHT=450&amp;WIDTH=450&amp;START_MA","XIMIZED=FALSE&amp;VAR:CALENDAR=FIVEDAY&amp;VAR:SYMBOL=546239&amp;VAR:INDEX=0"}</definedName>
    <definedName name="_2872__FDSAUDITLINK__" hidden="1">{"fdsup://directions/FAT Viewer?action=UPDATE&amp;creator=factset&amp;DYN_ARGS=TRUE&amp;DOC_NAME=FAT:FQL_AUDITING_CLIENT_TEMPLATE.FAT&amp;display_string=Audit&amp;VAR:KEY=YRCFUHWPSF&amp;VAR:QUERY=RkZfTkVUX0lOQyhBTk4sMjAwOSwsLCxFVVIp&amp;WINDOW=FIRST_POPUP&amp;HEIGHT=450&amp;WIDTH=450&amp;START_MA","XIMIZED=FALSE&amp;VAR:CALENDAR=FIVEDAY&amp;VAR:SYMBOL=546239&amp;VAR:INDEX=0"}</definedName>
    <definedName name="_2873__FDSAUDITLINK__" hidden="1">{"fdsup://directions/FAT Viewer?action=UPDATE&amp;creator=factset&amp;DYN_ARGS=TRUE&amp;DOC_NAME=FAT:FQL_AUDITING_CLIENT_TEMPLATE.FAT&amp;display_string=Audit&amp;VAR:KEY=IZYJSLSNMH&amp;VAR:QUERY=KEZGX05FVF9JTkMoQU5OLDIwMTAsLCwsRVVSKUBFQ0FfTUVEX05FVCgyMDEwLDQwNDM1LCwsJ0NVUj1FVVInL","CdXSU49MTAwLFBFVj1ZJykp&amp;WINDOW=FIRST_POPUP&amp;HEIGHT=450&amp;WIDTH=450&amp;START_MAXIMIZED=FALSE&amp;VAR:CALENDAR=FIVEDAY&amp;VAR:SYMBOL=546239&amp;VAR:INDEX=0"}</definedName>
    <definedName name="_2874__FDSAUDITLINK__" hidden="1">{"fdsup://directions/FAT Viewer?action=UPDATE&amp;creator=factset&amp;DYN_ARGS=TRUE&amp;DOC_NAME=FAT:FQL_AUDITING_CLIENT_TEMPLATE.FAT&amp;display_string=Audit&amp;VAR:KEY=UZMLCXCTSD&amp;VAR:QUERY=KEZGX05FVF9JTkMoQU5OLDIwMTEsLCwsRVVSKUBFQ0FfTUVEX05FVCgyMDExLDQwNDM1LCwsJ0NVUj1FVVInL","CdXSU49MTAwLFBFVj1ZJykp&amp;WINDOW=FIRST_POPUP&amp;HEIGHT=450&amp;WIDTH=450&amp;START_MAXIMIZED=FALSE&amp;VAR:CALENDAR=FIVEDAY&amp;VAR:SYMBOL=546239&amp;VAR:INDEX=0"}</definedName>
    <definedName name="_2875__FDSAUDITLINK__" hidden="1">{"fdsup://directions/FAT Viewer?action=UPDATE&amp;creator=factset&amp;DYN_ARGS=TRUE&amp;DOC_NAME=FAT:FQL_AUDITING_CLIENT_TEMPLATE.FAT&amp;display_string=Audit&amp;VAR:KEY=CTWBETIVCV&amp;VAR:QUERY=KEZGX05FVF9JTkMoQU5OLDIwMTIsLCwsRVVSKUBFQ0FfTUVEX05FVCgyMDEyLDQwNDM1LCwsJ0NVUj1FVVInL","CdXSU49MTAwLFBFVj1ZJykp&amp;WINDOW=FIRST_POPUP&amp;HEIGHT=450&amp;WIDTH=450&amp;START_MAXIMIZED=FALSE&amp;VAR:CALENDAR=FIVEDAY&amp;VAR:SYMBOL=546239&amp;VAR:INDEX=0"}</definedName>
    <definedName name="_2876__FDSAUDITLINK__" hidden="1">{"fdsup://directions/FAT Viewer?action=UPDATE&amp;creator=factset&amp;DYN_ARGS=TRUE&amp;DOC_NAME=FAT:FQL_AUDITING_CLIENT_TEMPLATE.FAT&amp;display_string=Audit&amp;VAR:KEY=IRCXKNYXYJ&amp;VAR:QUERY=KEZGX05FVF9JTkMoQU5OLDIwMTMsLCwsRVVSKUBFQ0FfTUVEX05FVCgyMDEzLDQwNDM1LCwsJ0NVUj1FVVInL","CdXSU49MTAwLFBFVj1ZJykp&amp;WINDOW=FIRST_POPUP&amp;HEIGHT=450&amp;WIDTH=450&amp;START_MAXIMIZED=FALSE&amp;VAR:CALENDAR=FIVEDAY&amp;VAR:SYMBOL=546239&amp;VAR:INDEX=0"}</definedName>
    <definedName name="_2877__FDSAUDITLINK__" hidden="1">{"fdsup://directions/FAT Viewer?action=UPDATE&amp;creator=factset&amp;DYN_ARGS=TRUE&amp;DOC_NAME=FAT:FQL_AUDITING_CLIENT_TEMPLATE.FAT&amp;display_string=Audit&amp;VAR:KEY=CTELIHIJYH&amp;VAR:QUERY=RkZfQ0FQRVgoQU5OLDIwMDcsLCwsRVVSKQ==&amp;WINDOW=FIRST_POPUP&amp;HEIGHT=450&amp;WIDTH=450&amp;START_MA","XIMIZED=FALSE&amp;VAR:CALENDAR=FIVEDAY&amp;VAR:SYMBOL=546239&amp;VAR:INDEX=0"}</definedName>
    <definedName name="_2878__FDSAUDITLINK__" hidden="1">{"fdsup://directions/FAT Viewer?action=UPDATE&amp;creator=factset&amp;DYN_ARGS=TRUE&amp;DOC_NAME=FAT:FQL_AUDITING_CLIENT_TEMPLATE.FAT&amp;display_string=Audit&amp;VAR:KEY=ABAVSPULSD&amp;VAR:QUERY=RkZfQ0FQRVgoQU5OLDIwMDgsLCwsRVVSKQ==&amp;WINDOW=FIRST_POPUP&amp;HEIGHT=450&amp;WIDTH=450&amp;START_MA","XIMIZED=FALSE&amp;VAR:CALENDAR=FIVEDAY&amp;VAR:SYMBOL=546239&amp;VAR:INDEX=0"}</definedName>
    <definedName name="_2879__FDSAUDITLINK__" hidden="1">{"fdsup://directions/FAT Viewer?action=UPDATE&amp;creator=factset&amp;DYN_ARGS=TRUE&amp;DOC_NAME=FAT:FQL_AUDITING_CLIENT_TEMPLATE.FAT&amp;display_string=Audit&amp;VAR:KEY=ALYHSNQNCL&amp;VAR:QUERY=RkZfQ0FQRVgoQU5OLDIwMDksLCwsRVVSKQ==&amp;WINDOW=FIRST_POPUP&amp;HEIGHT=450&amp;WIDTH=450&amp;START_MA","XIMIZED=FALSE&amp;VAR:CALENDAR=FIVEDAY&amp;VAR:SYMBOL=546239&amp;VAR:INDEX=0"}</definedName>
    <definedName name="_2880__FDSAUDITLINK__" hidden="1">{"fdsup://directions/FAT Viewer?action=UPDATE&amp;creator=factset&amp;DYN_ARGS=TRUE&amp;DOC_NAME=FAT:FQL_AUDITING_CLIENT_TEMPLATE.FAT&amp;display_string=Audit&amp;VAR:KEY=ABUVCBYVWP&amp;VAR:QUERY=KEZGX0NBUEVYKEFOTiwyMDEwLCwsLEVVUilARUNBX01FRF9DQVBFWCgyMDEwLDQwNDM1LCwsJ0NVUj1FVVInL","CdXSU49MTAwLFBFVj1ZJykp&amp;WINDOW=FIRST_POPUP&amp;HEIGHT=450&amp;WIDTH=450&amp;START_MAXIMIZED=FALSE&amp;VAR:CALENDAR=FIVEDAY&amp;VAR:SYMBOL=546239&amp;VAR:INDEX=0"}</definedName>
    <definedName name="_2881__FDSAUDITLINK__" hidden="1">{"fdsup://directions/FAT Viewer?action=UPDATE&amp;creator=factset&amp;DYN_ARGS=TRUE&amp;DOC_NAME=FAT:FQL_AUDITING_CLIENT_TEMPLATE.FAT&amp;display_string=Audit&amp;VAR:KEY=EFYVQNCREZ&amp;VAR:QUERY=KEZGX0NBUEVYKEFOTiwyMDExLCwsLEVVUilARUNBX01FRF9DQVBFWCgyMDExLDQwNDM1LCwsJ0NVUj1FVVInL","CdXSU49MTAwLFBFVj1ZJykp&amp;WINDOW=FIRST_POPUP&amp;HEIGHT=450&amp;WIDTH=450&amp;START_MAXIMIZED=FALSE&amp;VAR:CALENDAR=FIVEDAY&amp;VAR:SYMBOL=546239&amp;VAR:INDEX=0"}</definedName>
    <definedName name="_2882__FDSAUDITLINK__" hidden="1">{"fdsup://directions/FAT Viewer?action=UPDATE&amp;creator=factset&amp;DYN_ARGS=TRUE&amp;DOC_NAME=FAT:FQL_AUDITING_CLIENT_TEMPLATE.FAT&amp;display_string=Audit&amp;VAR:KEY=WXCDMXMHWZ&amp;VAR:QUERY=KEZGX0VCSVRfSUIoQU5OLDIwMTEsLCwsRVVSKUBFQ0FfTUVEX0VCSVQoMjAxMSw0MDQzNSwsLCdDVVI9RVVSJ","ywnV0lOPTEwMCxQRVY9WScpKQ==&amp;WINDOW=FIRST_POPUP&amp;HEIGHT=450&amp;WIDTH=450&amp;START_MAXIMIZED=FALSE&amp;VAR:CALENDAR=FIVEDAY&amp;VAR:SYMBOL=546239&amp;VAR:INDEX=0"}</definedName>
    <definedName name="_2883__FDSAUDITLINK__" hidden="1">{"fdsup://directions/FAT Viewer?action=UPDATE&amp;creator=factset&amp;DYN_ARGS=TRUE&amp;DOC_NAME=FAT:FQL_AUDITING_CLIENT_TEMPLATE.FAT&amp;display_string=Audit&amp;VAR:KEY=WLGPYZEFMN&amp;VAR:QUERY=KEZGX0VCSVRfSUIoQU5OLDIwMTIsLCwsRVVSKUBFQ0FfTUVEX0VCSVQoMjAxMiw0MDQzNSwsLCdDVVI9RVVSJ","ywnV0lOPTEwMCxQRVY9WScpKQ==&amp;WINDOW=FIRST_POPUP&amp;HEIGHT=450&amp;WIDTH=450&amp;START_MAXIMIZED=FALSE&amp;VAR:CALENDAR=FIVEDAY&amp;VAR:SYMBOL=546239&amp;VAR:INDEX=0"}</definedName>
    <definedName name="_2884__FDSAUDITLINK__" hidden="1">{"fdsup://directions/FAT Viewer?action=UPDATE&amp;creator=factset&amp;DYN_ARGS=TRUE&amp;DOC_NAME=FAT:FQL_AUDITING_CLIENT_TEMPLATE.FAT&amp;display_string=Audit&amp;VAR:KEY=KJOLUFCHIF&amp;VAR:QUERY=KEZGX0NBUEVYKEFOTiwyMDEyLCwsLEVVUilARUNBX01FRF9DQVBFWCgyMDEyLDQwNDM1LCwsJ0NVUj1FVVInL","CdXSU49MTAwLFBFVj1ZJykp&amp;WINDOW=FIRST_POPUP&amp;HEIGHT=450&amp;WIDTH=450&amp;START_MAXIMIZED=FALSE&amp;VAR:CALENDAR=FIVEDAY&amp;VAR:SYMBOL=546239&amp;VAR:INDEX=0"}</definedName>
    <definedName name="_2885__FDSAUDITLINK__" hidden="1">{"fdsup://Directions/FactSet Auditing Viewer?action=AUDIT_VALUE&amp;DB=129&amp;ID1=546239&amp;VALUEID=01250&amp;SDATE=2008&amp;PERIODTYPE=ANN_STD&amp;window=popup_no_bar&amp;width=385&amp;height=120&amp;START_MAXIMIZED=FALSE&amp;creator=factset&amp;display_string=Audit"}</definedName>
    <definedName name="_2886__FDSAUDITLINK__" hidden="1">{"fdsup://Directions/FactSet Auditing Viewer?action=AUDIT_VALUE&amp;DB=129&amp;ID1=546239&amp;VALUEID=01250&amp;SDATE=2009&amp;PERIODTYPE=ANN_STD&amp;window=popup_no_bar&amp;width=385&amp;height=120&amp;START_MAXIMIZED=FALSE&amp;creator=factset&amp;display_string=Audit"}</definedName>
    <definedName name="_2887__FDSAUDITLINK__" hidden="1">{"fdsup://directions/FAT Viewer?action=UPDATE&amp;creator=factset&amp;DYN_ARGS=TRUE&amp;DOC_NAME=FAT:FQL_AUDITING_CLIENT_TEMPLATE.FAT&amp;display_string=Audit&amp;VAR:KEY=MJUZATMHOR&amp;VAR:QUERY=KEZGX0NBUEVYKEFOTiwyMDEzLCwsLEVVUilARUNBX01FRF9DQVBFWCgyMDEzLDQwNDM1LCwsJ0NVUj1FVVInL","CdXSU49MTAwLFBFVj1ZJykp&amp;WINDOW=FIRST_POPUP&amp;HEIGHT=450&amp;WIDTH=450&amp;START_MAXIMIZED=FALSE&amp;VAR:CALENDAR=FIVEDAY&amp;VAR:SYMBOL=546239&amp;VAR:INDEX=0"}</definedName>
    <definedName name="_2888__FDSAUDITLINK__" hidden="1">{"fdsup://Directions/FactSet Auditing Viewer?action=AUDIT_VALUE&amp;DB=129&amp;ID1=B0FLGQ&amp;VALUEID=01001&amp;SDATE=2009&amp;PERIODTYPE=ANN_STD&amp;window=popup_no_bar&amp;width=385&amp;height=120&amp;START_MAXIMIZED=FALSE&amp;creator=factset&amp;display_string=Audit"}</definedName>
    <definedName name="_2889__FDSAUDITLINK__" hidden="1">{"fdsup://directions/FAT Viewer?action=UPDATE&amp;creator=factset&amp;DYN_ARGS=TRUE&amp;DOC_NAME=FAT:FQL_AUDITING_CLIENT_TEMPLATE.FAT&amp;display_string=Audit&amp;VAR:KEY=QDGPUPWVWD&amp;VAR:QUERY=RkZfRUJJVERBX0lCKEFOTiwyMDA3LCwsLFNFSyk=&amp;WINDOW=FIRST_POPUP&amp;HEIGHT=450&amp;WIDTH=450&amp;STAR","T_MAXIMIZED=FALSE&amp;VAR:CALENDAR=FIVEDAY&amp;VAR:SYMBOL=B0FLGQ&amp;VAR:INDEX=0"}</definedName>
    <definedName name="_2890__FDSAUDITLINK__" hidden="1">{"fdsup://directions/FAT Viewer?action=UPDATE&amp;creator=factset&amp;DYN_ARGS=TRUE&amp;DOC_NAME=FAT:FQL_AUDITING_CLIENT_TEMPLATE.FAT&amp;display_string=Audit&amp;VAR:KEY=CFUZKFARIZ&amp;VAR:QUERY=RkZfRUJJVERBX0lCKEFOTiwyMDA4LCwsLFNFSyk=&amp;WINDOW=FIRST_POPUP&amp;HEIGHT=450&amp;WIDTH=450&amp;STAR","T_MAXIMIZED=FALSE&amp;VAR:CALENDAR=FIVEDAY&amp;VAR:SYMBOL=B0FLGQ&amp;VAR:INDEX=0"}</definedName>
    <definedName name="_2891__FDSAUDITLINK__" hidden="1">{"fdsup://directions/FAT Viewer?action=UPDATE&amp;creator=factset&amp;DYN_ARGS=TRUE&amp;DOC_NAME=FAT:FQL_AUDITING_CLIENT_TEMPLATE.FAT&amp;display_string=Audit&amp;VAR:KEY=MJKBEHUDAR&amp;VAR:QUERY=RkZfRUJJVERBX0lCKEFOTiwyMDA5LCwsLFNFSyk=&amp;WINDOW=FIRST_POPUP&amp;HEIGHT=450&amp;WIDTH=450&amp;STAR","T_MAXIMIZED=FALSE&amp;VAR:CALENDAR=FIVEDAY&amp;VAR:SYMBOL=B0FLGQ&amp;VAR:INDEX=0"}</definedName>
    <definedName name="_2892__FDSAUDITLINK__" hidden="1">{"fdsup://directions/FAT Viewer?action=UPDATE&amp;creator=factset&amp;DYN_ARGS=TRUE&amp;DOC_NAME=FAT:FQL_AUDITING_CLIENT_TEMPLATE.FAT&amp;display_string=Audit&amp;VAR:KEY=UZAFOVMLSR&amp;VAR:QUERY=KEZGX0VCSVREQV9JQihBTk4sMjAxMCwsLCxTRUspQEVDQV9NRURfRUJJVERBKDIwMTAsNDA0MzUsLCwnQ1VSP","VNFSycsJ1dJTj0xMDAsUEVWPVknKSk=&amp;WINDOW=FIRST_POPUP&amp;HEIGHT=450&amp;WIDTH=450&amp;START_MAXIMIZED=FALSE&amp;VAR:CALENDAR=FIVEDAY&amp;VAR:SYMBOL=B0FLGQ&amp;VAR:INDEX=0"}</definedName>
    <definedName name="_2893__FDSAUDITLINK__" hidden="1">{"fdsup://directions/FAT Viewer?action=UPDATE&amp;creator=factset&amp;DYN_ARGS=TRUE&amp;DOC_NAME=FAT:FQL_AUDITING_CLIENT_TEMPLATE.FAT&amp;display_string=Audit&amp;VAR:KEY=GTQXQHOBOH&amp;VAR:QUERY=KEZGX0VCSVREQV9JQihBTk4sMjAxMSwsLCxTRUspQEVDQV9NRURfRUJJVERBKDIwMTEsNDA0MzUsLCwnQ1VSP","VNFSycsJ1dJTj0xMDAsUEVWPVknKSk=&amp;WINDOW=FIRST_POPUP&amp;HEIGHT=450&amp;WIDTH=450&amp;START_MAXIMIZED=FALSE&amp;VAR:CALENDAR=FIVEDAY&amp;VAR:SYMBOL=B0FLGQ&amp;VAR:INDEX=0"}</definedName>
    <definedName name="_2894__FDSAUDITLINK__" hidden="1">{"fdsup://directions/FAT Viewer?action=UPDATE&amp;creator=factset&amp;DYN_ARGS=TRUE&amp;DOC_NAME=FAT:FQL_AUDITING_CLIENT_TEMPLATE.FAT&amp;display_string=Audit&amp;VAR:KEY=IVGVSJKLOZ&amp;VAR:QUERY=KEZGX0VCSVREQV9JQihBTk4sMjAxMiwsLCxTRUspQEVDQV9NRURfRUJJVERBKDIwMTIsNDA0MzUsLCwnQ1VSP","VNFSycsJ1dJTj0xMDAsUEVWPVknKSk=&amp;WINDOW=FIRST_POPUP&amp;HEIGHT=450&amp;WIDTH=450&amp;START_MAXIMIZED=FALSE&amp;VAR:CALENDAR=FIVEDAY&amp;VAR:SYMBOL=B0FLGQ&amp;VAR:INDEX=0"}</definedName>
    <definedName name="_2895__FDSAUDITLINK__" hidden="1">{"fdsup://directions/FAT Viewer?action=UPDATE&amp;creator=factset&amp;DYN_ARGS=TRUE&amp;DOC_NAME=FAT:FQL_AUDITING_CLIENT_TEMPLATE.FAT&amp;display_string=Audit&amp;VAR:KEY=IVCTOVEPQN&amp;VAR:QUERY=KEZGX0VCSVREQV9JQihBTk4sMjAxMywsLCxTRUspQEVDQV9NRURfRUJJVERBKDIwMTMsNDA0MzUsLCwnQ1VSP","VNFSycsJ1dJTj0xMDAsUEVWPVknKSk=&amp;WINDOW=FIRST_POPUP&amp;HEIGHT=450&amp;WIDTH=450&amp;START_MAXIMIZED=FALSE&amp;VAR:CALENDAR=FIVEDAY&amp;VAR:SYMBOL=B0FLGQ&amp;VAR:INDEX=0"}</definedName>
    <definedName name="_2896__FDSAUDITLINK__" hidden="1">{"fdsup://directions/FAT Viewer?action=UPDATE&amp;creator=factset&amp;DYN_ARGS=TRUE&amp;DOC_NAME=FAT:FQL_AUDITING_CLIENT_TEMPLATE.FAT&amp;display_string=Audit&amp;VAR:KEY=URURORWRCF&amp;VAR:QUERY=RkZfRUJJVF9JQihBTk4sMjAwNywsLCxTRUspK0ZGX0FNT1JUX0NGKEFOTiwyMDA3LCwsLFNFSyk=&amp;WINDOW=F","IRST_POPUP&amp;HEIGHT=450&amp;WIDTH=450&amp;START_MAXIMIZED=FALSE&amp;VAR:CALENDAR=FIVEDAY&amp;VAR:SYMBOL=B0FLGQ&amp;VAR:INDEX=0"}</definedName>
    <definedName name="_2897__FDSAUDITLINK__" hidden="1">{"fdsup://directions/FAT Viewer?action=UPDATE&amp;creator=factset&amp;DYN_ARGS=TRUE&amp;DOC_NAME=FAT:FQL_AUDITING_CLIENT_TEMPLATE.FAT&amp;display_string=Audit&amp;VAR:KEY=EHSHOZAPQV&amp;VAR:QUERY=RkZfRUJJVF9JQihBTk4sMjAwOCwsLCxTRUspK0ZGX0FNT1JUX0NGKEFOTiwyMDA4LCwsLFNFSyk=&amp;WINDOW=F","IRST_POPUP&amp;HEIGHT=450&amp;WIDTH=450&amp;START_MAXIMIZED=FALSE&amp;VAR:CALENDAR=FIVEDAY&amp;VAR:SYMBOL=B0FLGQ&amp;VAR:INDEX=0"}</definedName>
    <definedName name="_2898__FDSAUDITLINK__" hidden="1">{"fdsup://directions/FAT Viewer?action=UPDATE&amp;creator=factset&amp;DYN_ARGS=TRUE&amp;DOC_NAME=FAT:FQL_AUDITING_CLIENT_TEMPLATE.FAT&amp;display_string=Audit&amp;VAR:KEY=OJWBUZCLIL&amp;VAR:QUERY=RkZfRUJJVF9JQihBTk4sMjAwOSwsLCxTRUspK0ZGX0FNT1JUX0NGKEFOTiwyMDA5LCwsLFNFSyk=&amp;WINDOW=F","IRST_POPUP&amp;HEIGHT=450&amp;WIDTH=450&amp;START_MAXIMIZED=FALSE&amp;VAR:CALENDAR=FIVEDAY&amp;VAR:SYMBOL=B0FLGQ&amp;VAR:INDEX=0"}</definedName>
    <definedName name="_2899__FDSAUDITLINK__" hidden="1">{"fdsup://directions/FAT Viewer?action=UPDATE&amp;creator=factset&amp;DYN_ARGS=TRUE&amp;DOC_NAME=FAT:FQL_AUDITING_CLIENT_TEMPLATE.FAT&amp;display_string=Audit&amp;VAR:KEY=UFEVKFSXOZ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FLGQ&amp;VAR:INDEX=","0"}</definedName>
    <definedName name="_29__FDSAUDITLINK__" hidden="1">{"fdsup://directions/FAT Viewer?action=UPDATE&amp;creator=factset&amp;DYN_ARGS=TRUE&amp;DOC_NAME=FAT:FQL_AUDITING_CLIENT_TEMPLATE.FAT&amp;display_string=Audit&amp;VAR:KEY=WHSXSTCNKF&amp;VAR:QUERY=RkZfRU5UUlBSX1ZBTF9EQUlMWSgzOTMzOSw0MDQzNixNLFJGLEVDX0NVUlIoKSwnRElMJykvL0VDX01FQU5fR","UJJVF9OVE1BKDM5MzM5LDQwNDM2LE0p&amp;WINDOW=FIRST_POPUP&amp;HEIGHT=450&amp;WIDTH=450&amp;START_MAXIMIZED=FALSE&amp;VAR:CALENDAR=FIVEDAY&amp;VAR:SYMBOL=505160&amp;VAR:INDEX=28"}</definedName>
    <definedName name="_2900__FDSAUDITLINK__" hidden="1">{"fdsup://directions/FAT Viewer?action=UPDATE&amp;creator=factset&amp;DYN_ARGS=TRUE&amp;DOC_NAME=FAT:FQL_AUDITING_CLIENT_TEMPLATE.FAT&amp;display_string=Audit&amp;VAR:KEY=OFCFITWBQN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FLGQ&amp;VAR:INDEX=","0"}</definedName>
    <definedName name="_2901__FDSAUDITLINK__" hidden="1">{"fdsup://directions/FAT Viewer?action=UPDATE&amp;creator=factset&amp;DYN_ARGS=TRUE&amp;DOC_NAME=FAT:FQL_AUDITING_CLIENT_TEMPLATE.FAT&amp;display_string=Audit&amp;VAR:KEY=OVSNSTUHIJ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FLGQ&amp;VAR:INDEX=","0"}</definedName>
    <definedName name="_2902__FDSAUDITLINK__" hidden="1">{"fdsup://directions/FAT Viewer?action=UPDATE&amp;creator=factset&amp;DYN_ARGS=TRUE&amp;DOC_NAME=FAT:FQL_AUDITING_CLIENT_TEMPLATE.FAT&amp;display_string=Audit&amp;VAR:KEY=SLWVKJKFGT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FLGQ&amp;VAR:INDEX=","0"}</definedName>
    <definedName name="_2903__FDSAUDITLINK__" hidden="1">{"fdsup://directions/FAT Viewer?action=UPDATE&amp;creator=factset&amp;DYN_ARGS=TRUE&amp;DOC_NAME=FAT:FQL_AUDITING_CLIENT_TEMPLATE.FAT&amp;display_string=Audit&amp;VAR:KEY=IREXGZEPQJ&amp;VAR:QUERY=RkZfRUJJVF9JQihBTk4sMjAwNywsLCxTRUsp&amp;WINDOW=FIRST_POPUP&amp;HEIGHT=450&amp;WIDTH=450&amp;START_MA","XIMIZED=FALSE&amp;VAR:CALENDAR=FIVEDAY&amp;VAR:SYMBOL=B0FLGQ&amp;VAR:INDEX=0"}</definedName>
    <definedName name="_2904__FDSAUDITLINK__" hidden="1">{"fdsup://directions/FAT Viewer?action=UPDATE&amp;creator=factset&amp;DYN_ARGS=TRUE&amp;DOC_NAME=FAT:FQL_AUDITING_CLIENT_TEMPLATE.FAT&amp;display_string=Audit&amp;VAR:KEY=WTOTGFATOJ&amp;VAR:QUERY=RkZfRUJJVF9JQihBTk4sMjAwOCwsLCxTRUsp&amp;WINDOW=FIRST_POPUP&amp;HEIGHT=450&amp;WIDTH=450&amp;START_MA","XIMIZED=FALSE&amp;VAR:CALENDAR=FIVEDAY&amp;VAR:SYMBOL=B0FLGQ&amp;VAR:INDEX=0"}</definedName>
    <definedName name="_2905__FDSAUDITLINK__" hidden="1">{"fdsup://Directions/FactSet Auditing Viewer?action=AUDIT_VALUE&amp;DB=129&amp;ID1=546239&amp;VALUEID=04831&amp;SDATE=2008&amp;PERIODTYPE=ANN_STD&amp;window=popup_no_bar&amp;width=385&amp;height=120&amp;START_MAXIMIZED=FALSE&amp;creator=factset&amp;display_string=Audit"}</definedName>
    <definedName name="_2906__FDSAUDITLINK__" hidden="1">{"fdsup://Directions/FactSet Auditing Viewer?action=AUDIT_VALUE&amp;DB=129&amp;ID1=546239&amp;VALUEID=04831&amp;SDATE=2009&amp;PERIODTYPE=ANN_STD&amp;window=popup_no_bar&amp;width=385&amp;height=120&amp;START_MAXIMIZED=FALSE&amp;creator=factset&amp;display_string=Audit"}</definedName>
    <definedName name="_2907__FDSAUDITLINK__" hidden="1">{"fdsup://Directions/FactSet Auditing Viewer?action=AUDIT_VALUE&amp;DB=129&amp;ID1=B0FLGQ&amp;VALUEID=01001&amp;SDATE=2007&amp;PERIODTYPE=ANN_STD&amp;window=popup_no_bar&amp;width=385&amp;height=120&amp;START_MAXIMIZED=FALSE&amp;creator=factset&amp;display_string=Audit"}</definedName>
    <definedName name="_2908__FDSAUDITLINK__" hidden="1">{"fdsup://Directions/FactSet Auditing Viewer?action=AUDIT_VALUE&amp;DB=129&amp;ID1=B0FLGQ&amp;VALUEID=18140&amp;SDATE=2009&amp;PERIODTYPE=ANN_STD&amp;window=popup_no_bar&amp;width=385&amp;height=120&amp;START_MAXIMIZED=FALSE&amp;creator=factset&amp;display_string=Audit"}</definedName>
    <definedName name="_2909__FDSAUDITLINK__" hidden="1">{"fdsup://directions/FAT Viewer?action=UPDATE&amp;creator=factset&amp;DYN_ARGS=TRUE&amp;DOC_NAME=FAT:FQL_AUDITING_CLIENT_TEMPLATE.FAT&amp;display_string=Audit&amp;VAR:KEY=OJMVWZSHSB&amp;VAR:QUERY=KEZGX0VCSVREQV9JQihBTk4sMjAxMSwsLCxTRUspQEVDQV9NRURfRUJJVERBKDIwMTEsNDA0MzUsLCwnQ1VSP","VNFSycsJ1dJTj0xMDAsUEVWPVknKSk=&amp;WINDOW=FIRST_POPUP&amp;HEIGHT=450&amp;WIDTH=450&amp;START_MAXIMIZED=FALSE&amp;VAR:CALENDAR=FIVEDAY&amp;VAR:SYMBOL=B0XNLR&amp;VAR:INDEX=0"}</definedName>
    <definedName name="_2910__FDSAUDITLINK__" hidden="1">{"fdsup://directions/FAT Viewer?action=UPDATE&amp;creator=factset&amp;DYN_ARGS=TRUE&amp;DOC_NAME=FAT:FQL_AUDITING_CLIENT_TEMPLATE.FAT&amp;display_string=Audit&amp;VAR:KEY=MZUHIJYZCT&amp;VAR:QUERY=KEZGX0VCSVREQV9JQihBTk4sMjAxMiwsLCxTRUspQEVDQV9NRURfRUJJVERBKDIwMTIsNDA0MzUsLCwnQ1VSP","VNFSycsJ1dJTj0xMDAsUEVWPVknKSk=&amp;WINDOW=FIRST_POPUP&amp;HEIGHT=450&amp;WIDTH=450&amp;START_MAXIMIZED=FALSE&amp;VAR:CALENDAR=FIVEDAY&amp;VAR:SYMBOL=B0XNLR&amp;VAR:INDEX=0"}</definedName>
    <definedName name="_2911__FDSAUDITLINK__" hidden="1">{"fdsup://directions/FAT Viewer?action=UPDATE&amp;creator=factset&amp;DYN_ARGS=TRUE&amp;DOC_NAME=FAT:FQL_AUDITING_CLIENT_TEMPLATE.FAT&amp;display_string=Audit&amp;VAR:KEY=IPMBKXGFIR&amp;VAR:QUERY=KEZGX0VCSVREQV9JQihBTk4sMjAxMywsLCxTRUspQEVDQV9NRURfRUJJVERBKDIwMTMsNDA0MzUsLCwnQ1VSP","VNFSycsJ1dJTj0xMDAsUEVWPVknKSk=&amp;WINDOW=FIRST_POPUP&amp;HEIGHT=450&amp;WIDTH=450&amp;START_MAXIMIZED=FALSE&amp;VAR:CALENDAR=FIVEDAY&amp;VAR:SYMBOL=B0XNLR&amp;VAR:INDEX=0"}</definedName>
    <definedName name="_2912__FDSAUDITLINK__" hidden="1">{"fdsup://directions/FAT Viewer?action=UPDATE&amp;creator=factset&amp;DYN_ARGS=TRUE&amp;DOC_NAME=FAT:FQL_AUDITING_CLIENT_TEMPLATE.FAT&amp;display_string=Audit&amp;VAR:KEY=ATEHYHOZOH&amp;VAR:QUERY=RkZfRUJJVF9JQihBTk4sMjAwNywsLCxTRUspK0ZGX0FNT1JUX0NGKEFOTiwyMDA3LCwsLFNFSyk=&amp;WINDOW=F","IRST_POPUP&amp;HEIGHT=450&amp;WIDTH=450&amp;START_MAXIMIZED=FALSE&amp;VAR:CALENDAR=FIVEDAY&amp;VAR:SYMBOL=B0XNLR&amp;VAR:INDEX=0"}</definedName>
    <definedName name="_2913__FDSAUDITLINK__" hidden="1">{"fdsup://directions/FAT Viewer?action=UPDATE&amp;creator=factset&amp;DYN_ARGS=TRUE&amp;DOC_NAME=FAT:FQL_AUDITING_CLIENT_TEMPLATE.FAT&amp;display_string=Audit&amp;VAR:KEY=CTWTQNWTEV&amp;VAR:QUERY=RkZfRUJJVF9JQihBTk4sMjAwOCwsLCxTRUspK0ZGX0FNT1JUX0NGKEFOTiwyMDA4LCwsLFNFSyk=&amp;WINDOW=F","IRST_POPUP&amp;HEIGHT=450&amp;WIDTH=450&amp;START_MAXIMIZED=FALSE&amp;VAR:CALENDAR=FIVEDAY&amp;VAR:SYMBOL=B0XNLR&amp;VAR:INDEX=0"}</definedName>
    <definedName name="_2914__FDSAUDITLINK__" hidden="1">{"fdsup://directions/FAT Viewer?action=UPDATE&amp;creator=factset&amp;DYN_ARGS=TRUE&amp;DOC_NAME=FAT:FQL_AUDITING_CLIENT_TEMPLATE.FAT&amp;display_string=Audit&amp;VAR:KEY=EVYLIJSHMZ&amp;VAR:QUERY=RkZfRUJJVF9JQihBTk4sMjAwOSwsLCxTRUspK0ZGX0FNT1JUX0NGKEFOTiwyMDA5LCwsLFNFSyk=&amp;WINDOW=F","IRST_POPUP&amp;HEIGHT=450&amp;WIDTH=450&amp;START_MAXIMIZED=FALSE&amp;VAR:CALENDAR=FIVEDAY&amp;VAR:SYMBOL=B0XNLR&amp;VAR:INDEX=0"}</definedName>
    <definedName name="_2915__FDSAUDITLINK__" hidden="1">{"fdsup://directions/FAT Viewer?action=UPDATE&amp;creator=factset&amp;DYN_ARGS=TRUE&amp;DOC_NAME=FAT:FQL_AUDITING_CLIENT_TEMPLATE.FAT&amp;display_string=Audit&amp;VAR:KEY=UBIPEFGPQJ&amp;VAR:QUERY=KChGRl9FQklUX0lCKEFOTiwyMDEwLCwsLFNFSykrRkZfQU1PUlRfQ0YoQU5OLDIwMTAsLCwsU0VLKSlAKEVDQ","V9NRURfRUJJVCgyMDEwLDQwNDM1LCwsJ0NVUj1TRUsnLCdXSU49MTAwLFBFVj1ZJykrWkFWKEVDQV9NRURfR1coMjAxMCw0MDQzNSwsLCdDVVI9U0VLJywnV0lOPTEwMCxQRVY9WScpKSkp&amp;WINDOW=FIRST_POPUP&amp;HEIGHT=450&amp;WIDTH=450&amp;START_MAXIMIZED=FALSE&amp;VAR:CALENDAR=FIVEDAY&amp;VAR:SYMBOL=B0XNLR&amp;VAR:INDEX=","0"}</definedName>
    <definedName name="_2916__FDSAUDITLINK__" hidden="1">{"fdsup://directions/FAT Viewer?action=UPDATE&amp;creator=factset&amp;DYN_ARGS=TRUE&amp;DOC_NAME=FAT:FQL_AUDITING_CLIENT_TEMPLATE.FAT&amp;display_string=Audit&amp;VAR:KEY=STIJUDQZWL&amp;VAR:QUERY=KChGRl9FQklUX0lCKEFOTiwyMDExLCwsLFNFSykrRkZfQU1PUlRfQ0YoQU5OLDIwMTEsLCwsU0VLKSlAKEVDQ","V9NRURfRUJJVCgyMDExLDQwNDM1LCwsJ0NVUj1TRUsnLCdXSU49MTAwLFBFVj1ZJykrWkFWKEVDQV9NRURfR1coMjAxMSw0MDQzNSwsLCdDVVI9U0VLJywnV0lOPTEwMCxQRVY9WScpKSkp&amp;WINDOW=FIRST_POPUP&amp;HEIGHT=450&amp;WIDTH=450&amp;START_MAXIMIZED=FALSE&amp;VAR:CALENDAR=FIVEDAY&amp;VAR:SYMBOL=B0XNLR&amp;VAR:INDEX=","0"}</definedName>
    <definedName name="_2917__FDSAUDITLINK__" hidden="1">{"fdsup://directions/FAT Viewer?action=UPDATE&amp;creator=factset&amp;DYN_ARGS=TRUE&amp;DOC_NAME=FAT:FQL_AUDITING_CLIENT_TEMPLATE.FAT&amp;display_string=Audit&amp;VAR:KEY=AFAZUZOZSH&amp;VAR:QUERY=KChGRl9FQklUX0lCKEFOTiwyMDEyLCwsLFNFSykrRkZfQU1PUlRfQ0YoQU5OLDIwMTIsLCwsU0VLKSlAKEVDQ","V9NRURfRUJJVCgyMDEyLDQwNDM1LCwsJ0NVUj1TRUsnLCdXSU49MTAwLFBFVj1ZJykrWkFWKEVDQV9NRURfR1coMjAxMiw0MDQzNSwsLCdDVVI9U0VLJywnV0lOPTEwMCxQRVY9WScpKSkp&amp;WINDOW=FIRST_POPUP&amp;HEIGHT=450&amp;WIDTH=450&amp;START_MAXIMIZED=FALSE&amp;VAR:CALENDAR=FIVEDAY&amp;VAR:SYMBOL=B0XNLR&amp;VAR:INDEX=","0"}</definedName>
    <definedName name="_2918__FDSAUDITLINK__" hidden="1">{"fdsup://directions/FAT Viewer?action=UPDATE&amp;creator=factset&amp;DYN_ARGS=TRUE&amp;DOC_NAME=FAT:FQL_AUDITING_CLIENT_TEMPLATE.FAT&amp;display_string=Audit&amp;VAR:KEY=WLWHATOLEH&amp;VAR:QUERY=KChGRl9FQklUX0lCKEFOTiwyMDEzLCwsLFNFSykrRkZfQU1PUlRfQ0YoQU5OLDIwMTMsLCwsU0VLKSlAKEVDQ","V9NRURfRUJJVCgyMDEzLDQwNDM1LCwsJ0NVUj1TRUsnLCdXSU49MTAwLFBFVj1ZJykrWkFWKEVDQV9NRURfR1coMjAxMyw0MDQzNSwsLCdDVVI9U0VLJywnV0lOPTEwMCxQRVY9WScpKSkp&amp;WINDOW=FIRST_POPUP&amp;HEIGHT=450&amp;WIDTH=450&amp;START_MAXIMIZED=FALSE&amp;VAR:CALENDAR=FIVEDAY&amp;VAR:SYMBOL=B0XNLR&amp;VAR:INDEX=","0"}</definedName>
    <definedName name="_2919__FDSAUDITLINK__" hidden="1">{"fdsup://directions/FAT Viewer?action=UPDATE&amp;creator=factset&amp;DYN_ARGS=TRUE&amp;DOC_NAME=FAT:FQL_AUDITING_CLIENT_TEMPLATE.FAT&amp;display_string=Audit&amp;VAR:KEY=UTCTSDYZKB&amp;VAR:QUERY=RkZfRUJJVF9JQihBTk4sMjAwNywsLCxTRUsp&amp;WINDOW=FIRST_POPUP&amp;HEIGHT=450&amp;WIDTH=450&amp;START_MA","XIMIZED=FALSE&amp;VAR:CALENDAR=FIVEDAY&amp;VAR:SYMBOL=B0XNLR&amp;VAR:INDEX=0"}</definedName>
    <definedName name="_2920__FDSAUDITLINK__" hidden="1">{"fdsup://directions/FAT Viewer?action=UPDATE&amp;creator=factset&amp;DYN_ARGS=TRUE&amp;DOC_NAME=FAT:FQL_AUDITING_CLIENT_TEMPLATE.FAT&amp;display_string=Audit&amp;VAR:KEY=YNWDAPQVUN&amp;VAR:QUERY=RkZfRUJJVF9JQihBTk4sMjAwOCwsLCxTRUsp&amp;WINDOW=FIRST_POPUP&amp;HEIGHT=450&amp;WIDTH=450&amp;START_MA","XIMIZED=FALSE&amp;VAR:CALENDAR=FIVEDAY&amp;VAR:SYMBOL=B0XNLR&amp;VAR:INDEX=0"}</definedName>
    <definedName name="_2921__FDSAUDITLINK__" hidden="1">{"fdsup://directions/FAT Viewer?action=UPDATE&amp;creator=factset&amp;DYN_ARGS=TRUE&amp;DOC_NAME=FAT:FQL_AUDITING_CLIENT_TEMPLATE.FAT&amp;display_string=Audit&amp;VAR:KEY=AVYTYHGLQF&amp;VAR:QUERY=KEZGX0VCSVRfSUIoQU5OLDIwMTEsLCwsU0VLKUBFQ0FfTUVEX0VCSVQoMjAxMSw0MDQzNSwsLCdDVVI9U0VLJ","ywnV0lOPTEwMCxQRVY9WScpKQ==&amp;WINDOW=FIRST_POPUP&amp;HEIGHT=450&amp;WIDTH=450&amp;START_MAXIMIZED=FALSE&amp;VAR:CALENDAR=FIVEDAY&amp;VAR:SYMBOL=B0FLGQ&amp;VAR:INDEX=0"}</definedName>
    <definedName name="_2922__FDSAUDITLINK__" hidden="1">{"fdsup://directions/FAT Viewer?action=UPDATE&amp;creator=factset&amp;DYN_ARGS=TRUE&amp;DOC_NAME=FAT:FQL_AUDITING_CLIENT_TEMPLATE.FAT&amp;display_string=Audit&amp;VAR:KEY=UHMHKBOTON&amp;VAR:QUERY=KEZGX0VCSVRfSUIoQU5OLDIwMTIsLCwsU0VLKUBFQ0FfTUVEX0VCSVQoMjAxMiw0MDQzNSwsLCdDVVI9U0VLJ","ywnV0lOPTEwMCxQRVY9WScpKQ==&amp;WINDOW=FIRST_POPUP&amp;HEIGHT=450&amp;WIDTH=450&amp;START_MAXIMIZED=FALSE&amp;VAR:CALENDAR=FIVEDAY&amp;VAR:SYMBOL=B0FLGQ&amp;VAR:INDEX=0"}</definedName>
    <definedName name="_2923__FDSAUDITLINK__" hidden="1">{"fdsup://directions/FAT Viewer?action=UPDATE&amp;creator=factset&amp;DYN_ARGS=TRUE&amp;DOC_NAME=FAT:FQL_AUDITING_CLIENT_TEMPLATE.FAT&amp;display_string=Audit&amp;VAR:KEY=OHWJMDAVMP&amp;VAR:QUERY=RkZfRUJJVF9JQihBTk4sMjAwOSwsLCxTRUsp&amp;WINDOW=FIRST_POPUP&amp;HEIGHT=450&amp;WIDTH=450&amp;START_MA","XIMIZED=FALSE&amp;VAR:CALENDAR=FIVEDAY&amp;VAR:SYMBOL=B0XNLR&amp;VAR:INDEX=0"}</definedName>
    <definedName name="_2924__FDSAUDITLINK__" hidden="1">{"fdsup://Directions/FactSet Auditing Viewer?action=AUDIT_VALUE&amp;DB=129&amp;ID1=B0FLGQ&amp;VALUEID=01250&amp;SDATE=2007&amp;PERIODTYPE=ANN_STD&amp;window=popup_no_bar&amp;width=385&amp;height=120&amp;START_MAXIMIZED=FALSE&amp;creator=factset&amp;display_string=Audit"}</definedName>
    <definedName name="_2925__FDSAUDITLINK__" hidden="1">{"fdsup://Directions/FactSet Auditing Viewer?action=AUDIT_VALUE&amp;DB=129&amp;ID1=B0FLGQ&amp;VALUEID=01250&amp;SDATE=2008&amp;PERIODTYPE=ANN_STD&amp;window=popup_no_bar&amp;width=385&amp;height=120&amp;START_MAXIMIZED=FALSE&amp;creator=factset&amp;display_string=Audit"}</definedName>
    <definedName name="_2926__FDSAUDITLINK__" hidden="1">{"fdsup://Directions/FactSet Auditing Viewer?action=AUDIT_VALUE&amp;DB=129&amp;ID1=B0FLGQ&amp;VALUEID=01250&amp;SDATE=2009&amp;PERIODTYPE=ANN_STD&amp;window=popup_no_bar&amp;width=385&amp;height=120&amp;START_MAXIMIZED=FALSE&amp;creator=factset&amp;display_string=Audit"}</definedName>
    <definedName name="_2927__FDSAUDITLINK__" hidden="1">{"fdsup://directions/FAT Viewer?action=UPDATE&amp;creator=factset&amp;DYN_ARGS=TRUE&amp;DOC_NAME=FAT:FQL_AUDITING_CLIENT_TEMPLATE.FAT&amp;display_string=Audit&amp;VAR:KEY=QVKRKTIPKZ&amp;VAR:QUERY=KEZGX0VCSVRfSUIoQU5OLDIwMTAsLCwsU0VLKUBFQ0FfTUVEX0VCSVQoMjAxMCw0MDQzNSwsLCdDVVI9U0VLJ","ywnV0lOPTEwMCxQRVY9WScpKQ==&amp;WINDOW=FIRST_POPUP&amp;HEIGHT=450&amp;WIDTH=450&amp;START_MAXIMIZED=FALSE&amp;VAR:CALENDAR=FIVEDAY&amp;VAR:SYMBOL=B0XNLR&amp;VAR:INDEX=0"}</definedName>
    <definedName name="_2928__FDSAUDITLINK__" hidden="1">{"fdsup://Directions/FactSet Auditing Viewer?action=AUDIT_VALUE&amp;DB=129&amp;ID1=B0XNLR&amp;VALUEID=01001&amp;SDATE=2008&amp;PERIODTYPE=ANN_STD&amp;window=popup_no_bar&amp;width=385&amp;height=120&amp;START_MAXIMIZED=FALSE&amp;creator=factset&amp;display_string=Audit"}</definedName>
    <definedName name="_2929__FDSAUDITLINK__" hidden="1">{"fdsup://Directions/FactSet Auditing Viewer?action=AUDIT_VALUE&amp;DB=129&amp;ID1=B0XNLR&amp;VALUEID=01001&amp;SDATE=2009&amp;PERIODTYPE=ANN_STD&amp;window=popup_no_bar&amp;width=385&amp;height=120&amp;START_MAXIMIZED=FALSE&amp;creator=factset&amp;display_string=Audit"}</definedName>
    <definedName name="_2930__FDSAUDITLINK__" hidden="1">{"fdsup://directions/FAT Viewer?action=UPDATE&amp;creator=factset&amp;DYN_ARGS=TRUE&amp;DOC_NAME=FAT:FQL_AUDITING_CLIENT_TEMPLATE.FAT&amp;display_string=Audit&amp;VAR:KEY=OBUPQHIZMP&amp;VAR:QUERY=KEZGX0VCSVRfSUIoQU5OLDIwMTMsLCwsU0VLKUBFQ0FfTUVEX0VCSVQoMjAxMyw0MDQzNSwsLCdDVVI9U0VLJ","ywnV0lOPTEwMCxQRVY9WScpKQ==&amp;WINDOW=FIRST_POPUP&amp;HEIGHT=450&amp;WIDTH=450&amp;START_MAXIMIZED=FALSE&amp;VAR:CALENDAR=FIVEDAY&amp;VAR:SYMBOL=B0XNLR&amp;VAR:INDEX=0"}</definedName>
    <definedName name="_2931__FDSAUDITLINK__" hidden="1">{"fdsup://Directions/FactSet Auditing Viewer?action=AUDIT_VALUE&amp;DB=129&amp;ID1=B0XNLR&amp;VALUEID=01250&amp;SDATE=2008&amp;PERIODTYPE=ANN_STD&amp;window=popup_no_bar&amp;width=385&amp;height=120&amp;START_MAXIMIZED=FALSE&amp;creator=factset&amp;display_string=Audit"}</definedName>
    <definedName name="_2932__FDSAUDITLINK__" hidden="1">{"fdsup://Directions/FactSet Auditing Viewer?action=AUDIT_VALUE&amp;DB=129&amp;ID1=B0XNLR&amp;VALUEID=01250&amp;SDATE=2009&amp;PERIODTYPE=ANN_STD&amp;window=popup_no_bar&amp;width=385&amp;height=120&amp;START_MAXIMIZED=FALSE&amp;creator=factset&amp;display_string=Audit"}</definedName>
    <definedName name="_2933__FDSAUDITLINK__" hidden="1">{"fdsup://directions/FAT Viewer?action=UPDATE&amp;creator=factset&amp;DYN_ARGS=TRUE&amp;DOC_NAME=FAT:FQL_AUDITING_CLIENT_TEMPLATE.FAT&amp;display_string=Audit&amp;VAR:KEY=QVKRKTIPKZ&amp;VAR:QUERY=KEZGX0VCSVRfSUIoQU5OLDIwMTAsLCwsU0VLKUBFQ0FfTUVEX0VCSVQoMjAxMCw0MDQzNSwsLCdDVVI9U0VLJ","ywnV0lOPTEwMCxQRVY9WScpKQ==&amp;WINDOW=FIRST_POPUP&amp;HEIGHT=450&amp;WIDTH=450&amp;START_MAXIMIZED=FALSE&amp;VAR:CALENDAR=FIVEDAY&amp;VAR:SYMBOL=B0XNLR&amp;VAR:INDEX=0"}</definedName>
    <definedName name="_2934__FDSAUDITLINK__" hidden="1">{"fdsup://directions/FAT Viewer?action=UPDATE&amp;creator=factset&amp;DYN_ARGS=TRUE&amp;DOC_NAME=FAT:FQL_AUDITING_CLIENT_TEMPLATE.FAT&amp;display_string=Audit&amp;VAR:KEY=EBMRKVIHEB&amp;VAR:QUERY=KEZGX0VCSVRfSUIoQU5OLDIwMTEsLCwsU0VLKUBFQ0FfTUVEX0VCSVQoMjAxMSw0MDQzNSwsLCdDVVI9U0VLJ","ywnV0lOPTEwMCxQRVY9WScpKQ==&amp;WINDOW=FIRST_POPUP&amp;HEIGHT=450&amp;WIDTH=450&amp;START_MAXIMIZED=FALSE&amp;VAR:CALENDAR=FIVEDAY&amp;VAR:SYMBOL=B0XNLR&amp;VAR:INDEX=0"}</definedName>
    <definedName name="_2935__FDSAUDITLINK__" hidden="1">{"fdsup://directions/FAT Viewer?action=UPDATE&amp;creator=factset&amp;DYN_ARGS=TRUE&amp;DOC_NAME=FAT:FQL_AUDITING_CLIENT_TEMPLATE.FAT&amp;display_string=Audit&amp;VAR:KEY=GZQNMJUNUT&amp;VAR:QUERY=KEZGX0VCSVRfSUIoQU5OLDIwMTIsLCwsU0VLKUBFQ0FfTUVEX0VCSVQoMjAxMiw0MDQzNSwsLCdDVVI9U0VLJ","ywnV0lOPTEwMCxQRVY9WScpKQ==&amp;WINDOW=FIRST_POPUP&amp;HEIGHT=450&amp;WIDTH=450&amp;START_MAXIMIZED=FALSE&amp;VAR:CALENDAR=FIVEDAY&amp;VAR:SYMBOL=B0XNLR&amp;VAR:INDEX=0"}</definedName>
    <definedName name="_2936__FDSAUDITLINK__" hidden="1">{"fdsup://directions/FAT Viewer?action=UPDATE&amp;creator=factset&amp;DYN_ARGS=TRUE&amp;DOC_NAME=FAT:FQL_AUDITING_CLIENT_TEMPLATE.FAT&amp;display_string=Audit&amp;VAR:KEY=OBUPQHIZMP&amp;VAR:QUERY=KEZGX0VCSVRfSUIoQU5OLDIwMTMsLCwsU0VLKUBFQ0FfTUVEX0VCSVQoMjAxMyw0MDQzNSwsLCdDVVI9U0VLJ","ywnV0lOPTEwMCxQRVY9WScpKQ==&amp;WINDOW=FIRST_POPUP&amp;HEIGHT=450&amp;WIDTH=450&amp;START_MAXIMIZED=FALSE&amp;VAR:CALENDAR=FIVEDAY&amp;VAR:SYMBOL=B0XNLR&amp;VAR:INDEX=0"}</definedName>
    <definedName name="_2937__FDSAUDITLINK__" hidden="1">{"fdsup://directions/FAT Viewer?action=UPDATE&amp;creator=factset&amp;DYN_ARGS=TRUE&amp;DOC_NAME=FAT:FQL_AUDITING_CLIENT_TEMPLATE.FAT&amp;display_string=Audit&amp;VAR:KEY=QVUBMHUFMD&amp;VAR:QUERY=RkZfTkVUX0lOQyhBTk4sMjAwNywsLCxTRUsp&amp;WINDOW=FIRST_POPUP&amp;HEIGHT=450&amp;WIDTH=450&amp;START_MA","XIMIZED=FALSE&amp;VAR:CALENDAR=FIVEDAY&amp;VAR:SYMBOL=B0XNLR&amp;VAR:INDEX=0"}</definedName>
    <definedName name="_2938__FDSAUDITLINK__" hidden="1">{"fdsup://directions/FAT Viewer?action=UPDATE&amp;creator=factset&amp;DYN_ARGS=TRUE&amp;DOC_NAME=FAT:FQL_AUDITING_CLIENT_TEMPLATE.FAT&amp;display_string=Audit&amp;VAR:KEY=CFWPAXEHYX&amp;VAR:QUERY=RkZfTkVUX0lOQyhBTk4sMjAwOCwsLCxTRUsp&amp;WINDOW=FIRST_POPUP&amp;HEIGHT=450&amp;WIDTH=450&amp;START_MA","XIMIZED=FALSE&amp;VAR:CALENDAR=FIVEDAY&amp;VAR:SYMBOL=B0XNLR&amp;VAR:INDEX=0"}</definedName>
    <definedName name="_2939__FDSAUDITLINK__" hidden="1">{"fdsup://directions/FAT Viewer?action=UPDATE&amp;creator=factset&amp;DYN_ARGS=TRUE&amp;DOC_NAME=FAT:FQL_AUDITING_CLIENT_TEMPLATE.FAT&amp;display_string=Audit&amp;VAR:KEY=CHQPINKRKR&amp;VAR:QUERY=RkZfTkVUX0lOQyhBTk4sMjAwOSwsLCxTRUsp&amp;WINDOW=FIRST_POPUP&amp;HEIGHT=450&amp;WIDTH=450&amp;START_MA","XIMIZED=FALSE&amp;VAR:CALENDAR=FIVEDAY&amp;VAR:SYMBOL=B0XNLR&amp;VAR:INDEX=0"}</definedName>
    <definedName name="_2940__FDSAUDITLINK__" hidden="1">{"fdsup://directions/FAT Viewer?action=UPDATE&amp;creator=factset&amp;DYN_ARGS=TRUE&amp;DOC_NAME=FAT:FQL_AUDITING_CLIENT_TEMPLATE.FAT&amp;display_string=Audit&amp;VAR:KEY=QFQNEDSLOT&amp;VAR:QUERY=KEZGX05FVF9JTkMoQU5OLDIwMTAsLCwsU0VLKUBFQ0FfTUVEX05FVCgyMDEwLDQwNDM1LCwsJ0NVUj1TRUsnL","CdXSU49MTAwLFBFVj1ZJykp&amp;WINDOW=FIRST_POPUP&amp;HEIGHT=450&amp;WIDTH=450&amp;START_MAXIMIZED=FALSE&amp;VAR:CALENDAR=FIVEDAY&amp;VAR:SYMBOL=B0XNLR&amp;VAR:INDEX=0"}</definedName>
    <definedName name="_2941__FDSAUDITLINK__" hidden="1">{"fdsup://directions/FAT Viewer?action=UPDATE&amp;creator=factset&amp;DYN_ARGS=TRUE&amp;DOC_NAME=FAT:FQL_AUDITING_CLIENT_TEMPLATE.FAT&amp;display_string=Audit&amp;VAR:KEY=IJEHCDCLMZ&amp;VAR:QUERY=KEZGX05FVF9JTkMoQU5OLDIwMTEsLCwsU0VLKUBFQ0FfTUVEX05FVCgyMDExLDQwNDM1LCwsJ0NVUj1TRUsnL","CdXSU49MTAwLFBFVj1ZJykp&amp;WINDOW=FIRST_POPUP&amp;HEIGHT=450&amp;WIDTH=450&amp;START_MAXIMIZED=FALSE&amp;VAR:CALENDAR=FIVEDAY&amp;VAR:SYMBOL=B0XNLR&amp;VAR:INDEX=0"}</definedName>
    <definedName name="_2942__FDSAUDITLINK__" hidden="1">{"fdsup://directions/FAT Viewer?action=UPDATE&amp;creator=factset&amp;DYN_ARGS=TRUE&amp;DOC_NAME=FAT:FQL_AUDITING_CLIENT_TEMPLATE.FAT&amp;display_string=Audit&amp;VAR:KEY=SFQNKXGRYZ&amp;VAR:QUERY=KEZGX05FVF9JTkMoQU5OLDIwMTIsLCwsU0VLKUBFQ0FfTUVEX05FVCgyMDEyLDQwNDM1LCwsJ0NVUj1TRUsnL","CdXSU49MTAwLFBFVj1ZJykp&amp;WINDOW=FIRST_POPUP&amp;HEIGHT=450&amp;WIDTH=450&amp;START_MAXIMIZED=FALSE&amp;VAR:CALENDAR=FIVEDAY&amp;VAR:SYMBOL=B0XNLR&amp;VAR:INDEX=0"}</definedName>
    <definedName name="_2943__FDSAUDITLINK__" hidden="1">{"fdsup://directions/FAT Viewer?action=UPDATE&amp;creator=factset&amp;DYN_ARGS=TRUE&amp;DOC_NAME=FAT:FQL_AUDITING_CLIENT_TEMPLATE.FAT&amp;display_string=Audit&amp;VAR:KEY=OTKBMJWNGJ&amp;VAR:QUERY=KEZGX05FVF9JTkMoQU5OLDIwMTMsLCwsU0VLKUBFQ0FfTUVEX05FVCgyMDEzLDQwNDM1LCwsJ0NVUj1TRUsnL","CdXSU49MTAwLFBFVj1ZJykp&amp;WINDOW=FIRST_POPUP&amp;HEIGHT=450&amp;WIDTH=450&amp;START_MAXIMIZED=FALSE&amp;VAR:CALENDAR=FIVEDAY&amp;VAR:SYMBOL=B0XNLR&amp;VAR:INDEX=0"}</definedName>
    <definedName name="_2944__FDSAUDITLINK__" hidden="1">{"fdsup://directions/FAT Viewer?action=UPDATE&amp;creator=factset&amp;DYN_ARGS=TRUE&amp;DOC_NAME=FAT:FQL_AUDITING_CLIENT_TEMPLATE.FAT&amp;display_string=Audit&amp;VAR:KEY=GLEPGXELWR&amp;VAR:QUERY=RkZfQ0FQRVgoQU5OLDIwMDcsLCwsU0VLKQ==&amp;WINDOW=FIRST_POPUP&amp;HEIGHT=450&amp;WIDTH=450&amp;START_MA","XIMIZED=FALSE&amp;VAR:CALENDAR=FIVEDAY&amp;VAR:SYMBOL=B0XNLR&amp;VAR:INDEX=0"}</definedName>
    <definedName name="_2945__FDSAUDITLINK__" hidden="1">{"fdsup://Directions/FactSet Auditing Viewer?action=AUDIT_VALUE&amp;DB=129&amp;ID1=B0FLGQ&amp;VALUEID=04831&amp;SDATE=2007&amp;PERIODTYPE=ANN_STD&amp;window=popup_no_bar&amp;width=385&amp;height=120&amp;START_MAXIMIZED=FALSE&amp;creator=factset&amp;display_string=Audit"}</definedName>
    <definedName name="_2946__FDSAUDITLINK__" hidden="1">{"fdsup://Directions/FactSet Auditing Viewer?action=AUDIT_VALUE&amp;DB=129&amp;ID1=B0FLGQ&amp;VALUEID=04831&amp;SDATE=2009&amp;PERIODTYPE=ANN_STD&amp;window=popup_no_bar&amp;width=385&amp;height=120&amp;START_MAXIMIZED=FALSE&amp;creator=factset&amp;display_string=Audit"}</definedName>
    <definedName name="_2947__FDSAUDITLINK__" hidden="1">{"fdsup://Directions/FactSet Auditing Viewer?action=AUDIT_VALUE&amp;DB=129&amp;ID1=564156&amp;VALUEID=01001&amp;SDATE=2007&amp;PERIODTYPE=ANN_STD&amp;window=popup_no_bar&amp;width=385&amp;height=120&amp;START_MAXIMIZED=FALSE&amp;creator=factset&amp;display_string=Audit"}</definedName>
    <definedName name="_2948__FDSAUDITLINK__" hidden="1">{"fdsup://Directions/FactSet Auditing Viewer?action=AUDIT_VALUE&amp;DB=129&amp;ID1=564156&amp;VALUEID=18140&amp;SDATE=2007&amp;PERIODTYPE=ANN_STD&amp;window=popup_no_bar&amp;width=385&amp;height=120&amp;START_MAXIMIZED=FALSE&amp;creator=factset&amp;display_string=Audit"}</definedName>
    <definedName name="_2949__FDSAUDITLINK__" hidden="1">{"fdsup://Directions/FactSet Auditing Viewer?action=AUDIT_VALUE&amp;DB=129&amp;ID1=564156&amp;VALUEID=18140&amp;SDATE=2009&amp;PERIODTYPE=ANN_STD&amp;window=popup_no_bar&amp;width=385&amp;height=120&amp;START_MAXIMIZED=FALSE&amp;creator=factset&amp;display_string=Audit"}</definedName>
    <definedName name="_3__FDSAUDITLINK__" hidden="1">{"fdsup://directions/FAT Viewer?action=UPDATE&amp;creator=factset&amp;DYN_ARGS=TRUE&amp;DOC_NAME=FAT:FQL_AUDITING_CLIENT_TEMPLATE.FAT&amp;display_string=Audit&amp;VAR:KEY=HQTSVONSRI&amp;VAR:QUERY=RkZfRUJJVERBX0lCKEFOTiwyMDA3LCwsLFNFSyk=&amp;WINDOW=FIRST_POPUP&amp;HEIGHT=450&amp;WIDTH=450&amp;STAR","T_MAXIMIZED=FALSE&amp;VAR:CALENDAR=FIVEDAY&amp;VAR:SYMBOL=418004&amp;VAR:INDEX=0"}</definedName>
    <definedName name="_3153__FDSAUDITLINK__" hidden="1">{"fdsup://directions/FAT Viewer?action=UPDATE&amp;creator=factset&amp;DYN_ARGS=TRUE&amp;DOC_NAME=FAT:FQL_AUDITING_CLIENT_TEMPLATE.FAT&amp;display_string=Audit&amp;VAR:KEY=CBAVGXELAX&amp;VAR:QUERY=KEZGX0VCSVRfSUIoQU5OLDIwMTMsLCwsRVVSKUBFQ0FfTUVEX0VCSVQoMjAxMyw0MDQzNSwsLCdDVVI9RVVSJ","ywnV0lOPTEwMCxQRVY9WScpKQ==&amp;WINDOW=FIRST_POPUP&amp;HEIGHT=450&amp;WIDTH=450&amp;START_MAXIMIZED=FALSE&amp;VAR:CALENDAR=FIVEDAY&amp;VAR:SYMBOL=546239&amp;VAR:INDEX=0"}</definedName>
    <definedName name="_3154__FDSAUDITLINK__" hidden="1">{"fdsup://directions/FAT Viewer?action=UPDATE&amp;creator=factset&amp;DYN_ARGS=TRUE&amp;DOC_NAME=FAT:FQL_AUDITING_CLIENT_TEMPLATE.FAT&amp;display_string=Audit&amp;VAR:KEY=WLGPYZEFMN&amp;VAR:QUERY=KEZGX0VCSVRfSUIoQU5OLDIwMTIsLCwsRVVSKUBFQ0FfTUVEX0VCSVQoMjAxMiw0MDQzNSwsLCdDVVI9RVVSJ","ywnV0lOPTEwMCxQRVY9WScpKQ==&amp;WINDOW=FIRST_POPUP&amp;HEIGHT=450&amp;WIDTH=450&amp;START_MAXIMIZED=FALSE&amp;VAR:CALENDAR=FIVEDAY&amp;VAR:SYMBOL=546239&amp;VAR:INDEX=0"}</definedName>
    <definedName name="_3155__FDSAUDITLINK__" hidden="1">{"fdsup://directions/FAT Viewer?action=UPDATE&amp;creator=factset&amp;DYN_ARGS=TRUE&amp;DOC_NAME=FAT:FQL_AUDITING_CLIENT_TEMPLATE.FAT&amp;display_string=Audit&amp;VAR:KEY=UJYJYDEVML&amp;VAR:QUERY=RkZfRUJJVERBX0lCKEFOTiwyMDA4LCwsLFNFSyk=&amp;WINDOW=FIRST_POPUP&amp;HEIGHT=450&amp;WIDTH=450&amp;STAR","T_MAXIMIZED=FALSE&amp;VAR:CALENDAR=FIVEDAY&amp;VAR:SYMBOL=591591&amp;VAR:INDEX=0"}</definedName>
    <definedName name="_3156__FDSAUDITLINK__" hidden="1">{"fdsup://directions/FAT Viewer?action=UPDATE&amp;creator=factset&amp;DYN_ARGS=TRUE&amp;DOC_NAME=FAT:FQL_AUDITING_CLIENT_TEMPLATE.FAT&amp;display_string=Audit&amp;VAR:KEY=YZEDULQVIJ&amp;VAR:QUERY=RkZfRUJJVERBX0lCKEFOTiwyMDA5LCwsLFNFSyk=&amp;WINDOW=FIRST_POPUP&amp;HEIGHT=450&amp;WIDTH=450&amp;STAR","T_MAXIMIZED=FALSE&amp;VAR:CALENDAR=FIVEDAY&amp;VAR:SYMBOL=591591&amp;VAR:INDEX=0"}</definedName>
    <definedName name="_3157__FDSAUDITLINK__" hidden="1">{"fdsup://directions/FAT Viewer?action=UPDATE&amp;creator=factset&amp;DYN_ARGS=TRUE&amp;DOC_NAME=FAT:FQL_AUDITING_CLIENT_TEMPLATE.FAT&amp;display_string=Audit&amp;VAR:KEY=YJQDYRMTQL&amp;VAR:QUERY=KEZGX0VCSVRfSUIoQU5OLDIwMTMsLCwsU0VLKUBFQ0FfTUVEX0VCSVQoMjAxMyw0MDQzNSwsLCdDVVI9U0VLJ","ywnV0lOPTEwMCxQRVY9WScpKQ==&amp;WINDOW=FIRST_POPUP&amp;HEIGHT=450&amp;WIDTH=450&amp;START_MAXIMIZED=FALSE&amp;VAR:CALENDAR=FIVEDAY&amp;VAR:SYMBOL=B0L8VR&amp;VAR:INDEX=0"}</definedName>
    <definedName name="_3158__FDSAUDITLINK__" hidden="1">{"fdsup://directions/FAT Viewer?action=UPDATE&amp;creator=factset&amp;DYN_ARGS=TRUE&amp;DOC_NAME=FAT:FQL_AUDITING_CLIENT_TEMPLATE.FAT&amp;display_string=Audit&amp;VAR:KEY=OJWXSVOXQL&amp;VAR:QUERY=KEZGX0VCSVRfSUIoQU5OLDIwMTIsLCwsU0VLKUBFQ0FfTUVEX0VCSVQoMjAxMiw0MDQzNSwsLCdDVVI9U0VLJ","ywnV0lOPTEwMCxQRVY9WScpKQ==&amp;WINDOW=FIRST_POPUP&amp;HEIGHT=450&amp;WIDTH=450&amp;START_MAXIMIZED=FALSE&amp;VAR:CALENDAR=FIVEDAY&amp;VAR:SYMBOL=B0L8VR&amp;VAR:INDEX=0"}</definedName>
    <definedName name="_3159__FDSAUDITLINK__" hidden="1">{"fdsup://directions/FAT Viewer?action=UPDATE&amp;creator=factset&amp;DYN_ARGS=TRUE&amp;DOC_NAME=FAT:FQL_AUDITING_CLIENT_TEMPLATE.FAT&amp;display_string=Audit&amp;VAR:KEY=OLQVSBIRMH&amp;VAR:QUERY=KEZGX0VCSVRfSUIoQU5OLDIwMTEsLCwsRVVSKUBFQ0FfTUVEX0VCSVQoMjAxMSw0MDQzNSwsLCdDVVI9RVVSJ","ywnV0lOPTEwMCxQRVY9WScpKQ==&amp;WINDOW=FIRST_POPUP&amp;HEIGHT=450&amp;WIDTH=450&amp;START_MAXIMIZED=FALSE&amp;VAR:CALENDAR=FIVEDAY&amp;VAR:SYMBOL=449000&amp;VAR:INDEX=0"}</definedName>
    <definedName name="_3160__FDSAUDITLINK__" hidden="1">{"fdsup://directions/FAT Viewer?action=UPDATE&amp;creator=factset&amp;DYN_ARGS=TRUE&amp;DOC_NAME=FAT:FQL_AUDITING_CLIENT_TEMPLATE.FAT&amp;display_string=Audit&amp;VAR:KEY=APIVCHYLMJ&amp;VAR:QUERY=KEZGX0VCSVRfSUIoQU5OLDIwMTAsLCwsRVVSKUBFQ0FfTUVEX0VCSVQoMjAxMCw0MDQzNSwsLCdDVVI9RVVSJ","ywnV0lOPTEwMCxQRVY9WScpKQ==&amp;WINDOW=FIRST_POPUP&amp;HEIGHT=450&amp;WIDTH=450&amp;START_MAXIMIZED=FALSE&amp;VAR:CALENDAR=FIVEDAY&amp;VAR:SYMBOL=449000&amp;VAR:INDEX=0"}</definedName>
    <definedName name="_3161__FDSAUDITLINK__" hidden="1">{"fdsup://directions/FAT Viewer?action=UPDATE&amp;creator=factset&amp;DYN_ARGS=TRUE&amp;DOC_NAME=FAT:FQL_AUDITING_CLIENT_TEMPLATE.FAT&amp;display_string=Audit&amp;VAR:KEY=AVGJCFENGX&amp;VAR:QUERY=RkZfTkVUX0lOQyhBTk4sMjAwNywsLCxTRUsp&amp;WINDOW=FIRST_POPUP&amp;HEIGHT=450&amp;WIDTH=450&amp;START_MA","XIMIZED=FALSE&amp;VAR:CALENDAR=FIVEDAY&amp;VAR:SYMBOL=B033YF&amp;VAR:INDEX=0"}</definedName>
    <definedName name="_3162__FDSAUDITLINK__" hidden="1">{"fdsup://directions/FAT Viewer?action=UPDATE&amp;creator=factset&amp;DYN_ARGS=TRUE&amp;DOC_NAME=FAT:FQL_AUDITING_CLIENT_TEMPLATE.FAT&amp;display_string=Audit&amp;VAR:KEY=EVIZOBGRQP&amp;VAR:QUERY=KEZGX0VCSVRfSUIoQU5OLDIwMTMsLCwsU0VLKUBFQ0FfTUVEX0VCSVQoMjAxMyw0MDQzNSwsLCdDVVI9U0VLJ","ywnV0lOPTEwMCxQRVY9WScpKQ==&amp;WINDOW=FIRST_POPUP&amp;HEIGHT=450&amp;WIDTH=450&amp;START_MAXIMIZED=FALSE&amp;VAR:CALENDAR=FIVEDAY&amp;VAR:SYMBOL=B033YF&amp;VAR:INDEX=0"}</definedName>
    <definedName name="_3163__FDSAUDITLINK__" hidden="1">{"fdsup://directions/FAT Viewer?action=UPDATE&amp;creator=factset&amp;DYN_ARGS=TRUE&amp;DOC_NAME=FAT:FQL_AUDITING_CLIENT_TEMPLATE.FAT&amp;display_string=Audit&amp;VAR:KEY=WHOBMNUTMR&amp;VAR:QUERY=KEZGX0VCSVRfSUIoQU5OLDIwMTMsLCwsU0VLKUBFQ0FfTUVEX0VCSVQoMjAxMyw0MDQzNSwsLCdDVVI9U0VLJ","ywnV0lOPTEwMCxQRVY9WScpKQ==&amp;WINDOW=FIRST_POPUP&amp;HEIGHT=450&amp;WIDTH=450&amp;START_MAXIMIZED=FALSE&amp;VAR:CALENDAR=FIVEDAY&amp;VAR:SYMBOL=591591&amp;VAR:INDEX=0"}</definedName>
    <definedName name="_3164__FDSAUDITLINK__" hidden="1">{"fdsup://directions/FAT Viewer?action=UPDATE&amp;creator=factset&amp;DYN_ARGS=TRUE&amp;DOC_NAME=FAT:FQL_AUDITING_CLIENT_TEMPLATE.FAT&amp;display_string=Audit&amp;VAR:KEY=MTWBCBYRIT&amp;VAR:QUERY=KEZGX0VCSVRfSUIoQU5OLDIwMTIsLCwsU0VLKUBFQ0FfTUVEX0VCSVQoMjAxMiw0MDQzNSwsLCdDVVI9U0VLJ","ywnV0lOPTEwMCxQRVY9WScpKQ==&amp;WINDOW=FIRST_POPUP&amp;HEIGHT=450&amp;WIDTH=450&amp;START_MAXIMIZED=FALSE&amp;VAR:CALENDAR=FIVEDAY&amp;VAR:SYMBOL=591591&amp;VAR:INDEX=0"}</definedName>
    <definedName name="_3165__FDSAUDITLINK__" hidden="1">{"fdsup://Directions/FactSet Auditing Viewer?action=AUDIT_VALUE&amp;DB=129&amp;ID1=B0YWGH&amp;VALUEID=02999&amp;SDATE=2009&amp;PERIODTYPE=ANN_STD&amp;window=popup_no_bar&amp;width=385&amp;height=120&amp;START_MAXIMIZED=FALSE&amp;creator=factset&amp;display_string=Audit"}</definedName>
    <definedName name="_3166__FDSAUDITLINK__" hidden="1">{"fdsup://directions/FAT Viewer?action=UPDATE&amp;creator=factset&amp;DYN_ARGS=TRUE&amp;DOC_NAME=FAT:FQL_AUDITING_CLIENT_TEMPLATE.FAT&amp;display_string=Audit&amp;VAR:KEY=CFWXILILQR&amp;VAR:QUERY=RkZfU0hMRFJTX0VRKEFOTiwwLCwsLFNFSyk=&amp;WINDOW=FIRST_POPUP&amp;HEIGHT=450&amp;WIDTH=450&amp;START_MA","XIMIZED=FALSE&amp;VAR:CALENDAR=FIVEDAY&amp;VAR:SYMBOL=B0YWGH&amp;VAR:INDEX=0"}</definedName>
    <definedName name="_3167__FDSAUDITLINK__" hidden="1">{"fdsup://directions/FAT Viewer?action=UPDATE&amp;creator=factset&amp;DYN_ARGS=TRUE&amp;DOC_NAME=FAT:FQL_AUDITING_CLIENT_TEMPLATE.FAT&amp;display_string=Audit&amp;VAR:KEY=UBAJIDELUR&amp;VAR:QUERY=KEZGX0VCSVREQV9JQihMVE1TLDAsLCwsU0VLKUBGRl9FQklUREFfSUIoTFRNU19TRU1JLDAsLCwsU0VLKSk=&amp;","WINDOW=FIRST_POPUP&amp;HEIGHT=450&amp;WIDTH=450&amp;START_MAXIMIZED=FALSE&amp;VAR:CALENDAR=FIVEDAY&amp;VAR:SYMBOL=B0YWGH&amp;VAR:INDEX=0"}</definedName>
    <definedName name="_3168__FDSAUDITLINK__" hidden="1">{"fdsup://Directions/FactSet Auditing Viewer?action=AUDIT_VALUE&amp;DB=129&amp;ID1=496607&amp;VALUEID=02999&amp;SDATE=2009&amp;PERIODTYPE=ANN_STD&amp;window=popup_no_bar&amp;width=385&amp;height=120&amp;START_MAXIMIZED=FALSE&amp;creator=factset&amp;display_string=Audit"}</definedName>
    <definedName name="_3172__FDSAUDITLINK__" hidden="1">{"fdsup://directions/FAT Viewer?action=UPDATE&amp;creator=factset&amp;DYN_ARGS=TRUE&amp;DOC_NAME=FAT:FQL_AUDITING_CLIENT_TEMPLATE.FAT&amp;display_string=Audit&amp;VAR:KEY=QDQLCZQBKB&amp;VAR:QUERY=KEZGX0VCSVREQV9JQihMVE1TLDAsLCwsU0VLKUBGRl9FQklUREFfSUIoTFRNU19TRU1JLDAsLCwsU0VLKSk=&amp;","WINDOW=FIRST_POPUP&amp;HEIGHT=450&amp;WIDTH=450&amp;START_MAXIMIZED=FALSE&amp;VAR:CALENDAR=FIVEDAY&amp;VAR:SYMBOL=591591&amp;VAR:INDEX=0"}</definedName>
    <definedName name="_3173__FDSAUDITLINK__" hidden="1">{"fdsup://directions/FAT Viewer?action=UPDATE&amp;creator=factset&amp;DYN_ARGS=TRUE&amp;DOC_NAME=FAT:FQL_AUDITING_CLIENT_TEMPLATE.FAT&amp;display_string=Audit&amp;VAR:KEY=MDMBCXOZKL&amp;VAR:QUERY=RkZfU0hMRFJTX0VRKEFOTiwwLCwsLFNFSyk=&amp;WINDOW=FIRST_POPUP&amp;HEIGHT=450&amp;WIDTH=450&amp;START_MA","XIMIZED=FALSE&amp;VAR:CALENDAR=FIVEDAY&amp;VAR:SYMBOL=591591&amp;VAR:INDEX=0"}</definedName>
    <definedName name="_3175__FDSAUDITLINK__" hidden="1">{"fdsup://directions/FAT Viewer?action=UPDATE&amp;creator=factset&amp;DYN_ARGS=TRUE&amp;DOC_NAME=FAT:FQL_AUDITING_CLIENT_TEMPLATE.FAT&amp;display_string=Audit&amp;VAR:KEY=KXUDEHYBQD&amp;VAR:QUERY=KEZGX0VCSVREQV9JQihMVE1TLDAsLCwsU0VLKUBGRl9FQklUREFfSUIoTFRNU19TRU1JLDAsLCwsU0VLKSk=&amp;","WINDOW=FIRST_POPUP&amp;HEIGHT=450&amp;WIDTH=450&amp;START_MAXIMIZED=FALSE&amp;VAR:CALENDAR=FIVEDAY&amp;VAR:SYMBOL=B033YF&amp;VAR:INDEX=0"}</definedName>
    <definedName name="_3176__FDSAUDITLINK__" hidden="1">{"fdsup://directions/FAT Viewer?action=UPDATE&amp;creator=factset&amp;DYN_ARGS=TRUE&amp;DOC_NAME=FAT:FQL_AUDITING_CLIENT_TEMPLATE.FAT&amp;display_string=Audit&amp;VAR:KEY=CDCZAPIBIZ&amp;VAR:QUERY=RkZfU0hMRFJTX0VRKEFOTiwwLCwsLFNFSyk=&amp;WINDOW=FIRST_POPUP&amp;HEIGHT=450&amp;WIDTH=450&amp;START_MA","XIMIZED=FALSE&amp;VAR:CALENDAR=FIVEDAY&amp;VAR:SYMBOL=B033YF&amp;VAR:INDEX=0"}</definedName>
    <definedName name="_3177__FDSAUDITLINK__" hidden="1">{"fdsup://Directions/FactSet Auditing Viewer?action=AUDIT_VALUE&amp;DB=129&amp;ID1=B033YF&amp;VALUEID=02999&amp;SDATE=2009&amp;PERIODTYPE=ANN_STD&amp;window=popup_no_bar&amp;width=385&amp;height=120&amp;START_MAXIMIZED=FALSE&amp;creator=factset&amp;display_string=Audit"}</definedName>
    <definedName name="_3178__FDSAUDITLINK__" hidden="1">{"fdsup://directions/FAT Viewer?action=UPDATE&amp;creator=factset&amp;DYN_ARGS=TRUE&amp;DOC_NAME=FAT:FQL_AUDITING_CLIENT_TEMPLATE.FAT&amp;display_string=Audit&amp;VAR:KEY=ERWNATSPYF&amp;VAR:QUERY=KEZGX0VCSVREQV9JQihMVE1TLDAsLCwsRVVSKUBGRl9FQklUREFfSUIoTFRNU19TRU1JLDAsLCwsRVVSKSk=&amp;","WINDOW=FIRST_POPUP&amp;HEIGHT=450&amp;WIDTH=450&amp;START_MAXIMIZED=FALSE&amp;VAR:CALENDAR=FIVEDAY&amp;VAR:SYMBOL=449000&amp;VAR:INDEX=0"}</definedName>
    <definedName name="_3179__FDSAUDITLINK__" hidden="1">{"fdsup://directions/FAT Viewer?action=UPDATE&amp;creator=factset&amp;DYN_ARGS=TRUE&amp;DOC_NAME=FAT:FQL_AUDITING_CLIENT_TEMPLATE.FAT&amp;display_string=Audit&amp;VAR:KEY=GNQJKXQHIF&amp;VAR:QUERY=RkZfU0hMRFJTX0VRKEFOTiwwLCwsLEVVUik=&amp;WINDOW=FIRST_POPUP&amp;HEIGHT=450&amp;WIDTH=450&amp;START_MA","XIMIZED=FALSE&amp;VAR:CALENDAR=FIVEDAY&amp;VAR:SYMBOL=449000&amp;VAR:INDEX=0"}</definedName>
    <definedName name="_3180__FDSAUDITLINK__" hidden="1">{"fdsup://Directions/FactSet Auditing Viewer?action=AUDIT_VALUE&amp;DB=129&amp;ID1=449000&amp;VALUEID=02999&amp;SDATE=2009&amp;PERIODTYPE=ANN_STD&amp;window=popup_no_bar&amp;width=385&amp;height=120&amp;START_MAXIMIZED=FALSE&amp;creator=factset&amp;display_string=Audit"}</definedName>
    <definedName name="_3181__FDSAUDITLINK__" hidden="1">{"fdsup://directions/FAT Viewer?action=UPDATE&amp;creator=factset&amp;DYN_ARGS=TRUE&amp;DOC_NAME=FAT:FQL_AUDITING_CLIENT_TEMPLATE.FAT&amp;display_string=Audit&amp;VAR:KEY=UPUFCLERAX&amp;VAR:QUERY=KEZGX0VCSVREQV9JQihMVE1TLDAsLCwsU0VLKUBGRl9FQklUREFfSUIoTFRNU19TRU1JLDAsLCwsU0VLKSk=&amp;","WINDOW=FIRST_POPUP&amp;HEIGHT=450&amp;WIDTH=450&amp;START_MAXIMIZED=FALSE&amp;VAR:CALENDAR=FIVEDAY&amp;VAR:SYMBOL=B0L8VR&amp;VAR:INDEX=0"}</definedName>
    <definedName name="_3182__FDSAUDITLINK__" hidden="1">{"fdsup://directions/FAT Viewer?action=UPDATE&amp;creator=factset&amp;DYN_ARGS=TRUE&amp;DOC_NAME=FAT:FQL_AUDITING_CLIENT_TEMPLATE.FAT&amp;display_string=Audit&amp;VAR:KEY=EJMDCNUDEV&amp;VAR:QUERY=RkZfU0hMRFJTX0VRKEFOTiwwLCwsLFNFSyk=&amp;WINDOW=FIRST_POPUP&amp;HEIGHT=450&amp;WIDTH=450&amp;START_MA","XIMIZED=FALSE&amp;VAR:CALENDAR=FIVEDAY&amp;VAR:SYMBOL=B0L8VR&amp;VAR:INDEX=0"}</definedName>
    <definedName name="_3183__FDSAUDITLINK__" hidden="1">{"fdsup://Directions/FactSet Auditing Viewer?action=AUDIT_VALUE&amp;DB=129&amp;ID1=B0L8VR&amp;VALUEID=02999&amp;SDATE=2008&amp;PERIODTYPE=ANN_STD&amp;window=popup_no_bar&amp;width=385&amp;height=120&amp;START_MAXIMIZED=FALSE&amp;creator=factset&amp;display_string=Audit"}</definedName>
    <definedName name="_3184__FDSAUDITLINK__" hidden="1">{"fdsup://directions/FAT Viewer?action=UPDATE&amp;creator=factset&amp;DYN_ARGS=TRUE&amp;DOC_NAME=FAT:FQL_AUDITING_CLIENT_TEMPLATE.FAT&amp;display_string=Audit&amp;VAR:KEY=CXWRUJKXKD&amp;VAR:QUERY=KEZGX0VCSVREQV9JQihMVE1TLDAsLCwsRVVSKUBGRl9FQklUREFfSUIoTFRNU19TRU1JLDAsLCwsRVVSKSk=&amp;","WINDOW=FIRST_POPUP&amp;HEIGHT=450&amp;WIDTH=450&amp;START_MAXIMIZED=FALSE&amp;VAR:CALENDAR=FIVEDAY&amp;VAR:SYMBOL=546239&amp;VAR:INDEX=0"}</definedName>
    <definedName name="_3185__FDSAUDITLINK__" hidden="1">{"fdsup://directions/FAT Viewer?action=UPDATE&amp;creator=factset&amp;DYN_ARGS=TRUE&amp;DOC_NAME=FAT:FQL_AUDITING_CLIENT_TEMPLATE.FAT&amp;display_string=Audit&amp;VAR:KEY=QDUVEFGDGV&amp;VAR:QUERY=RkZfU0hMRFJTX0VRKEFOTiwwLCwsLEVVUik=&amp;WINDOW=FIRST_POPUP&amp;HEIGHT=450&amp;WIDTH=450&amp;START_MA","XIMIZED=FALSE&amp;VAR:CALENDAR=FIVEDAY&amp;VAR:SYMBOL=546239&amp;VAR:INDEX=0"}</definedName>
    <definedName name="_3186__FDSAUDITLINK__" hidden="1">{"fdsup://Directions/FactSet Auditing Viewer?action=AUDIT_VALUE&amp;DB=129&amp;ID1=546239&amp;VALUEID=02999&amp;SDATE=2009&amp;PERIODTYPE=ANN_STD&amp;window=popup_no_bar&amp;width=385&amp;height=120&amp;START_MAXIMIZED=FALSE&amp;creator=factset&amp;display_string=Audit"}</definedName>
    <definedName name="_3187__FDSAUDITLINK__" hidden="1">{"fdsup://directions/FAT Viewer?action=UPDATE&amp;creator=factset&amp;DYN_ARGS=TRUE&amp;DOC_NAME=FAT:FQL_AUDITING_CLIENT_TEMPLATE.FAT&amp;display_string=Audit&amp;VAR:KEY=EBMRKVIHEB&amp;VAR:QUERY=KEZGX0VCSVRfSUIoQU5OLDIwMTEsLCwsU0VLKUBFQ0FfTUVEX0VCSVQoMjAxMSw0MDQzNSwsLCdDVVI9U0VLJ","ywnV0lOPTEwMCxQRVY9WScpKQ==&amp;WINDOW=FIRST_POPUP&amp;HEIGHT=450&amp;WIDTH=450&amp;START_MAXIMIZED=FALSE&amp;VAR:CALENDAR=FIVEDAY&amp;VAR:SYMBOL=B0XNLR&amp;VAR:INDEX=0"}</definedName>
    <definedName name="_3188__FDSAUDITLINK__" hidden="1">{"fdsup://directions/FAT Viewer?action=UPDATE&amp;creator=factset&amp;DYN_ARGS=TRUE&amp;DOC_NAME=FAT:FQL_AUDITING_CLIENT_TEMPLATE.FAT&amp;display_string=Audit&amp;VAR:KEY=GZQNMJUNUT&amp;VAR:QUERY=KEZGX0VCSVRfSUIoQU5OLDIwMTIsLCwsU0VLKUBFQ0FfTUVEX0VCSVQoMjAxMiw0MDQzNSwsLCdDVVI9U0VLJ","ywnV0lOPTEwMCxQRVY9WScpKQ==&amp;WINDOW=FIRST_POPUP&amp;HEIGHT=450&amp;WIDTH=450&amp;START_MAXIMIZED=FALSE&amp;VAR:CALENDAR=FIVEDAY&amp;VAR:SYMBOL=B0XNLR&amp;VAR:INDEX=0"}</definedName>
    <definedName name="_3189__FDSAUDITLINK__" hidden="1">{"fdsup://Directions/FactSet Auditing Viewer?action=AUDIT_VALUE&amp;DB=129&amp;ID1=B0FLGQ&amp;VALUEID=02999&amp;SDATE=2009&amp;PERIODTYPE=ANN_STD&amp;window=popup_no_bar&amp;width=385&amp;height=120&amp;START_MAXIMIZED=FALSE&amp;creator=factset&amp;display_string=Audit"}</definedName>
    <definedName name="_33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254"}</definedName>
    <definedName name="_34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253"}</definedName>
    <definedName name="_35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252"}</definedName>
    <definedName name="_36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251"}</definedName>
    <definedName name="_37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250"}</definedName>
    <definedName name="_38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249"}</definedName>
    <definedName name="_39__FDSAUDITLINK__" hidden="1">{"fdsup://directions/FAT Viewer?action=UPDATE&amp;creator=factset&amp;DYN_ARGS=TRUE&amp;DOC_NAME=FAT:FQL_AUDITING_CLIENT_TEMPLATE.FAT&amp;display_string=Audit&amp;VAR:KEY=IJAVORYFWJ&amp;VAR:QUERY=RkZfRU5UUlBSX1ZBTF9EQUlMWSgwLC01QVksVyxSRixFQ19DVVJSKCksJ0RJTCcpLy9FQ19NRURfRUJJVF9OV","E1BKDAsLTVBWSxXKQ==&amp;WINDOW=FIRST_POPUP&amp;HEIGHT=450&amp;WIDTH=450&amp;START_MAXIMIZED=FALSE&amp;VAR:CALENDAR=FIVEDAY&amp;VAR:SYMBOL=733268&amp;VAR:INDEX=248"}</definedName>
    <definedName name="_4__FDSAUDITLINK__" hidden="1">{"fdsup://directions/FAT Viewer?action=UPDATE&amp;creator=factset&amp;DYN_ARGS=TRUE&amp;DOC_NAME=FAT:FQL_AUDITING_CLIENT_TEMPLATE.FAT&amp;display_string=Audit&amp;VAR:KEY=VYHOZMZUDY&amp;VAR:QUERY=RkZfRUJJVERBX0lCKEFOTiwyMDA5LCwsLFNFSyk=&amp;WINDOW=FIRST_POPUP&amp;HEIGHT=450&amp;WIDTH=450&amp;STAR","T_MAXIMIZED=FALSE&amp;VAR:CALENDAR=FIVEDAY&amp;VAR:SYMBOL=418004&amp;VAR:INDEX=0"}</definedName>
    <definedName name="_41__FDSAUDITLINK__" hidden="1">{"fdsup://directions/FAT Viewer?action=UPDATE&amp;creator=factset&amp;DYN_ARGS=TRUE&amp;DOC_NAME=FAT:FQL_AUDITING_CLIENT_TEMPLATE.FAT&amp;display_string=Audit&amp;VAR:KEY=FODUDADIPC&amp;VAR:QUERY=RkZfRUJJVF9JQihBTk4sMjAwNSwsLCxTRUsp&amp;WINDOW=FIRST_POPUP&amp;HEIGHT=450&amp;WIDTH=450&amp;START_MA","XIMIZED=FALSE&amp;VAR:CALENDAR=FIVEDAY&amp;VAR:SYMBOL=418004&amp;VAR:INDEX=0"}</definedName>
    <definedName name="_42__FDSAUDITLINK__" hidden="1">{"fdsup://directions/FAT Viewer?action=UPDATE&amp;creator=factset&amp;DYN_ARGS=TRUE&amp;DOC_NAME=FAT:FQL_AUDITING_CLIENT_TEMPLATE.FAT&amp;display_string=Audit&amp;VAR:KEY=ZGTCLSBADE&amp;VAR:QUERY=RkZfTkVUX0lOQyhBTk4sMjAwNSwsLCxTRUsp&amp;WINDOW=FIRST_POPUP&amp;HEIGHT=450&amp;WIDTH=450&amp;START_MA","XIMIZED=FALSE&amp;VAR:CALENDAR=FIVEDAY&amp;VAR:SYMBOL=418004&amp;VAR:INDEX=0"}</definedName>
    <definedName name="_43__FDSAUDITLINK__" hidden="1">{"fdsup://directions/FAT Viewer?action=UPDATE&amp;creator=factset&amp;DYN_ARGS=TRUE&amp;DOC_NAME=FAT:FQL_AUDITING_CLIENT_TEMPLATE.FAT&amp;display_string=Audit&amp;VAR:KEY=DCBWBYDQBY&amp;VAR:QUERY=RkZfRUJJVF9JQihBTk4sMjAwNywsLCxTRUsp&amp;WINDOW=FIRST_POPUP&amp;HEIGHT=450&amp;WIDTH=450&amp;START_MA","XIMIZED=FALSE&amp;VAR:CALENDAR=FIVEDAY&amp;VAR:SYMBOL=418004&amp;VAR:INDEX=0"}</definedName>
    <definedName name="_44__FDSAUDITLINK__" hidden="1">{"fdsup://directions/FAT Viewer?action=UPDATE&amp;creator=factset&amp;DYN_ARGS=TRUE&amp;DOC_NAME=FAT:FQL_AUDITING_CLIENT_TEMPLATE.FAT&amp;display_string=Audit&amp;VAR:KEY=FALUTYBGPK&amp;VAR:QUERY=RkZfRUJJVERBX0lCKEFOTiwyMDA1LCwsLFNFSyk=&amp;WINDOW=FIRST_POPUP&amp;HEIGHT=450&amp;WIDTH=450&amp;STAR","T_MAXIMIZED=FALSE&amp;VAR:CALENDAR=FIVEDAY&amp;VAR:SYMBOL=418004&amp;VAR:INDEX=0"}</definedName>
    <definedName name="_45__FDSAUDITLINK__" hidden="1">{"fdsup://Directions/FactSet Auditing Viewer?action=AUDIT_VALUE&amp;DB=129&amp;ID1=418004&amp;VALUEID=01401&amp;SDATE=2006&amp;PERIODTYPE=ANN_STD&amp;window=popup_no_bar&amp;width=385&amp;height=120&amp;START_MAXIMIZED=FALSE&amp;creator=factset&amp;display_string=Audit"}</definedName>
    <definedName name="_46__FDSAUDITLINK__" hidden="1">{"fdsup://directions/FAT Viewer?action=UPDATE&amp;creator=factset&amp;DYN_ARGS=TRUE&amp;DOC_NAME=FAT:FQL_AUDITING_CLIENT_TEMPLATE.FAT&amp;display_string=Audit&amp;VAR:KEY=JKTCVWVCXS&amp;VAR:QUERY=RkZfRUJJVF9JQihBTk4sMjAwOSwsLCxTRUsp&amp;WINDOW=FIRST_POPUP&amp;HEIGHT=450&amp;WIDTH=450&amp;START_MA","XIMIZED=FALSE&amp;VAR:CALENDAR=FIVEDAY&amp;VAR:SYMBOL=418004&amp;VAR:INDEX=0"}</definedName>
    <definedName name="_47__FDSAUDITLINK__" hidden="1">{"fdsup://directions/FAT Viewer?action=UPDATE&amp;creator=factset&amp;DYN_ARGS=TRUE&amp;DOC_NAME=FAT:FQL_AUDITING_CLIENT_TEMPLATE.FAT&amp;display_string=Audit&amp;VAR:KEY=XGRIVODUVA&amp;VAR:QUERY=RkZfTkVUX0lOQyhBTk4sMjAwOCwsLCxTRUsp&amp;WINDOW=FIRST_POPUP&amp;HEIGHT=450&amp;WIDTH=450&amp;START_MA","XIMIZED=FALSE&amp;VAR:CALENDAR=FIVEDAY&amp;VAR:SYMBOL=418004&amp;VAR:INDEX=0"}</definedName>
    <definedName name="_48__FDSAUDITLINK__" hidden="1">{"fdsup://directions/FAT Viewer?action=UPDATE&amp;creator=factset&amp;DYN_ARGS=TRUE&amp;DOC_NAME=FAT:FQL_AUDITING_CLIENT_TEMPLATE.FAT&amp;display_string=Audit&amp;VAR:KEY=ANKLAZYPGD&amp;VAR:QUERY=RkZfV0tDQVAoQU5OLDIwMDcsLCwsU0VLKQ==&amp;WINDOW=FIRST_POPUP&amp;HEIGHT=450&amp;WIDTH=450&amp;START_MA","XIMIZED=FALSE&amp;VAR:CALENDAR=FIVEDAY&amp;VAR:SYMBOL=B033YF&amp;VAR:INDEX=0"}</definedName>
    <definedName name="_5__FDSAUDITLINK__" hidden="1">{"fdsup://directions/FAT Viewer?action=UPDATE&amp;creator=factset&amp;DYN_ARGS=TRUE&amp;DOC_NAME=FAT:FQL_AUDITING_CLIENT_TEMPLATE.FAT&amp;display_string=Audit&amp;VAR:KEY=LSZKFETWBY&amp;VAR:QUERY=RkZfRUJJVERBX0lCKEFOTiwyMDA2LCwsLFNFSyk=&amp;WINDOW=FIRST_POPUP&amp;HEIGHT=450&amp;WIDTH=450&amp;STAR","T_MAXIMIZED=FALSE&amp;VAR:CALENDAR=FIVEDAY&amp;VAR:SYMBOL=418004&amp;VAR:INDEX=0"}</definedName>
    <definedName name="_6__FDSAUDITLINK__" hidden="1">{"fdsup://directions/FAT Viewer?action=UPDATE&amp;creator=factset&amp;DYN_ARGS=TRUE&amp;DOC_NAME=FAT:FQL_AUDITING_CLIENT_TEMPLATE.FAT&amp;display_string=Audit&amp;VAR:KEY=MJOTOJWJSH&amp;VAR:QUERY=KEZGX05FVF9JTkMoQU5OLDIwMTMsLCwsKUBFQ0FfTUVEX05FVCgyMDEzLCwsJ0NVUj0nLCdXSU49LFBFVj0nK","Sk=&amp;WINDOW=FIRST_POPUP&amp;HEIGHT=450&amp;WIDTH=450&amp;START_MAXIMIZED=FALSE&amp;VAR:CALENDAR=FIVEDAY&amp;VAR:INDEX=0"}</definedName>
    <definedName name="_7__FDSAUDITLINK__" hidden="1">{"fdsup://directions/FAT Viewer?action=UPDATE&amp;creator=factset&amp;DYN_ARGS=TRUE&amp;DOC_NAME=FAT:FQL_AUDITING_CLIENT_TEMPLATE.FAT&amp;display_string=Audit&amp;VAR:KEY=IROXGDGFUH&amp;VAR:QUERY=KEZGX05FVF9JTkMoQU5OLDIwMTIsLCwsKUBFQ0FfTUVEX05FVCgyMDEyLCwsJ0NVUj0nLCdXSU49LFBFVj0nK","Sk=&amp;WINDOW=FIRST_POPUP&amp;HEIGHT=450&amp;WIDTH=450&amp;START_MAXIMIZED=FALSE&amp;VAR:CALENDAR=FIVEDAY&amp;VAR:INDEX=0"}</definedName>
    <definedName name="_8__FDSAUDITLINK__" hidden="1">{"fdsup://directions/FAT Viewer?action=UPDATE&amp;creator=factset&amp;DYN_ARGS=TRUE&amp;DOC_NAME=FAT:FQL_AUDITING_CLIENT_TEMPLATE.FAT&amp;display_string=Audit&amp;VAR:KEY=EJYPMZGJSD&amp;VAR:QUERY=KEZGX05FVF9JTkMoQU5OLDIwMTEsLCwsKUBFQ0FfTUVEX05FVCgyMDExLCwsJ0NVUj0nLCdXSU49LFBFVj0nK","Sk=&amp;WINDOW=FIRST_POPUP&amp;HEIGHT=450&amp;WIDTH=450&amp;START_MAXIMIZED=FALSE&amp;VAR:CALENDAR=FIVEDAY&amp;VAR:INDEX=0"}</definedName>
    <definedName name="_9__FDSAUDITLINK__" hidden="1">{"fdsup://directions/FAT Viewer?action=UPDATE&amp;creator=factset&amp;DYN_ARGS=TRUE&amp;DOC_NAME=FAT:FQL_AUDITING_CLIENT_TEMPLATE.FAT&amp;display_string=Audit&amp;VAR:KEY=WZMTUPUREH&amp;VAR:QUERY=KEZGX05FVF9JTkMoQU5OLDIwMTAsLCwsKUBFQ0FfTUVEX05FVCgyMDEwLCwsJ0NVUj0nLCdXSU49LFBFVj0nK","Sk=&amp;WINDOW=FIRST_POPUP&amp;HEIGHT=450&amp;WIDTH=450&amp;START_MAXIMIZED=FALSE&amp;VAR:CALENDAR=FIVEDAY&amp;VAR:INDEX=0"}</definedName>
    <definedName name="_A16968" localSheetId="5">'[2]Pelnas nuostolis'!#REF!</definedName>
    <definedName name="_A16968" localSheetId="7">'[2]Pelnas nuostolis'!#REF!</definedName>
    <definedName name="_A16968" localSheetId="6">'[2]Pelnas nuostolis'!#REF!</definedName>
    <definedName name="_A16968">'[2]Pelnas nuostolis'!#REF!</definedName>
    <definedName name="_A19967" localSheetId="5">'[2]Pelnas nuostolis'!#REF!</definedName>
    <definedName name="_A19967" localSheetId="7">'[2]Pelnas nuostolis'!#REF!</definedName>
    <definedName name="_A19967" localSheetId="6">'[2]Pelnas nuostolis'!#REF!</definedName>
    <definedName name="_A19967">'[2]Pelnas nuostolis'!#REF!</definedName>
    <definedName name="_A20000" localSheetId="5">'[2]Pelnas nuostolis'!#REF!</definedName>
    <definedName name="_A20000" localSheetId="7">'[2]Pelnas nuostolis'!#REF!</definedName>
    <definedName name="_A20000" localSheetId="6">'[2]Pelnas nuostolis'!#REF!</definedName>
    <definedName name="_A20000">'[2]Pelnas nuostolis'!#REF!</definedName>
    <definedName name="_A30000" localSheetId="5">'[2]Pelnas nuostolis'!#REF!</definedName>
    <definedName name="_A30000" localSheetId="7">'[2]Pelnas nuostolis'!#REF!</definedName>
    <definedName name="_A30000" localSheetId="6">'[2]Pelnas nuostolis'!#REF!</definedName>
    <definedName name="_A30000">'[2]Pelnas nuostolis'!#REF!</definedName>
    <definedName name="_xlnm._FilterDatabase" hidden="1">#REF!</definedName>
    <definedName name="_Table1_Out" localSheetId="5" hidden="1">[3]mape!#REF!</definedName>
    <definedName name="_Table1_Out" localSheetId="7" hidden="1">[3]mape!#REF!</definedName>
    <definedName name="_Table1_Out" localSheetId="6" hidden="1">[3]mape!#REF!</definedName>
    <definedName name="_Table1_Out" hidden="1">[3]mape!#REF!</definedName>
    <definedName name="_Table2_Out" hidden="1">#REF!</definedName>
    <definedName name="Acct">'[4]Europe&amp;Asia'!$H$21</definedName>
    <definedName name="AcquiredDebt">[5]Data!$FV$19:$FV$25</definedName>
    <definedName name="ActivatedRD">[6]Data!$IB$11:$IB$23</definedName>
    <definedName name="ActivatedRDAmortisation">[6]Data!$HZ$11:$HZ$23</definedName>
    <definedName name="AdjDividendFrontpage">[6]Data!$GL$11:$GL$23</definedName>
    <definedName name="AdjEps">[6]Data!$BP$11:$BP$23</definedName>
    <definedName name="adsf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ndmeväli" localSheetId="5">OFFSET(millest_alates,0,0,3,Mitu)</definedName>
    <definedName name="Andmeväli" localSheetId="7">OFFSET(millest_alates,0,0,3,Mitu)</definedName>
    <definedName name="Andmeväli" localSheetId="6">OFFSET(millest_alates,0,0,3,Mitu)</definedName>
    <definedName name="Andmeväli">OFFSET(millest_alates,0,0,3,Mitu)</definedName>
    <definedName name="AndmeväliK" localSheetId="5">OFFSET([0]!millest_alatesK,0,0,3,[0]!MituK)</definedName>
    <definedName name="AndmeväliK" localSheetId="7">OFFSET([0]!millest_alatesK,0,0,3,[0]!MituK)</definedName>
    <definedName name="AndmeväliK" localSheetId="6">OFFSET([0]!millest_alatesK,0,0,3,[0]!MituK)</definedName>
    <definedName name="AndmeväliK">OFFSET([0]!millest_alatesK,0,0,3,[0]!MituK)</definedName>
    <definedName name="anscount" hidden="1">1</definedName>
    <definedName name="AS2DocOpenMode" hidden="1">"AS2DocumentEdit"</definedName>
    <definedName name="AssocCompaniesRAT">[6]Data!$AR$11:$AR$23</definedName>
    <definedName name="AssociatedCompanies">[6]Data!$Y$11:$Y$23</definedName>
    <definedName name="AvgInt">'[4]Europe&amp;Asia'!$H$31</definedName>
    <definedName name="Beginning_Balance">#N/A</definedName>
    <definedName name="BLPH1" hidden="1">#REF!</definedName>
    <definedName name="BLPH2" hidden="1">#REF!</definedName>
    <definedName name="BLPH3" hidden="1">#REF!</definedName>
    <definedName name="BookValuePerShare">[6]Data!$FD$11:$FD$23</definedName>
    <definedName name="CapitalExpenditureExpansion">[6]Data!$CI$11:$CI$23</definedName>
    <definedName name="CapitalExpenditureMaintenance">[6]Data!$CH$11:$CH$23</definedName>
    <definedName name="Case">'[4]Europe&amp;Asia'!$H$19</definedName>
    <definedName name="Case_1">'[4]Europe&amp;Asia'!$D$92</definedName>
    <definedName name="Case_2">'[4]Europe&amp;Asia'!$D$93</definedName>
    <definedName name="Case_3">'[4]Europe&amp;Asia'!$D$94</definedName>
    <definedName name="Case_4">'[4]Europe&amp;Asia'!$D$95</definedName>
    <definedName name="Case_5">'[4]Europe&amp;Asia'!$D$96</definedName>
    <definedName name="CashEarningPerShare">[6]Data!$CX$11:$CX$23</definedName>
    <definedName name="CashFlowBeforeChangeWorkingCapital">[5]Data!$CB$19:$CB$25</definedName>
    <definedName name="CashLiquidAssets">[6]Data!$DI$11:$DI$23</definedName>
    <definedName name="CEM_Ye">[6]Data!$HJ$11:$HJ$23</definedName>
    <definedName name="CEO">[6]Data!$AO$2</definedName>
    <definedName name="CFO">[6]Data!$AP$2</definedName>
    <definedName name="COB">[6]Data!$AN$2</definedName>
    <definedName name="ConvertibleDebt">[6]Data!$EB$11:$EB$23</definedName>
    <definedName name="CS_Case">'[4]Europe&amp;Asia'!$H$20</definedName>
    <definedName name="Cum">#N/A</definedName>
    <definedName name="CurrentAssets">[6]Data!$DM$11:$DM$23</definedName>
    <definedName name="CY_Cash_Div_Dec" localSheetId="5">[7]Analysis!#REF!</definedName>
    <definedName name="CY_Cash_Div_Dec" localSheetId="7">[7]Analysis!#REF!</definedName>
    <definedName name="CY_Cash_Div_Dec" localSheetId="6">[7]Analysis!#REF!</definedName>
    <definedName name="CY_Cash_Div_Dec">[7]Analysis!#REF!</definedName>
    <definedName name="CY_Market_Value_of_Equity" localSheetId="5">[7]Analysis!#REF!</definedName>
    <definedName name="CY_Market_Value_of_Equity" localSheetId="7">[7]Analysis!#REF!</definedName>
    <definedName name="CY_Market_Value_of_Equity" localSheetId="6">[7]Analysis!#REF!</definedName>
    <definedName name="CY_Market_Value_of_Equity">[7]Analysis!#REF!</definedName>
    <definedName name="CY_Tangible_Net_Worth" localSheetId="5">[7]Analysis!#REF!</definedName>
    <definedName name="CY_Tangible_Net_Worth" localSheetId="7">[7]Analysis!#REF!</definedName>
    <definedName name="CY_Tangible_Net_Worth" localSheetId="6">[7]Analysis!#REF!</definedName>
    <definedName name="CY_Tangible_Net_Worth">[7]Analysis!#REF!</definedName>
    <definedName name="CY_Weighted_Average" localSheetId="5">[7]Analysis!#REF!</definedName>
    <definedName name="CY_Weighted_Average" localSheetId="7">[7]Analysis!#REF!</definedName>
    <definedName name="CY_Weighted_Average" localSheetId="6">[7]Analysis!#REF!</definedName>
    <definedName name="CY_Weighted_Average">[7]Analysis!#REF!</definedName>
    <definedName name="CY_Working_Capital" localSheetId="5">[7]Analysis!#REF!</definedName>
    <definedName name="CY_Working_Capital" localSheetId="7">[7]Analysis!#REF!</definedName>
    <definedName name="CY_Working_Capital" localSheetId="6">[7]Analysis!#REF!</definedName>
    <definedName name="CY_Working_Capital">[7]Analysis!#REF!</definedName>
    <definedName name="DataArea">[8]Data!$A$1:$C$2498</definedName>
    <definedName name="dds" localSheetId="5">OFFSET(xväärtus,1,0,,)</definedName>
    <definedName name="dds" localSheetId="7">OFFSET(xväärtus,1,0,,)</definedName>
    <definedName name="dds" localSheetId="6">OFFSET(xväärtus,1,0,,)</definedName>
    <definedName name="dds">OFFSET(xväärtus,1,0,,)</definedName>
    <definedName name="Debt_1">'[4]Europe&amp;Asia'!$D$32</definedName>
    <definedName name="Debt_2">'[4]Europe&amp;Asia'!$D$36</definedName>
    <definedName name="Debt_3">'[4]Europe&amp;Asia'!$D$37</definedName>
    <definedName name="Debt_4">'[4]Europe&amp;Asia'!$D$38</definedName>
    <definedName name="DeDepr">'[4]Europe&amp;Asia'!$H$23</definedName>
    <definedName name="Denom">'[4]Europe&amp;Asia'!$G$11</definedName>
    <definedName name="Dental" localSheetId="5">OFFSET(millest_alates,0,0,3,Mitu)</definedName>
    <definedName name="Dental" localSheetId="7">OFFSET(millest_alates,0,0,3,Mitu)</definedName>
    <definedName name="Dental" localSheetId="6">OFFSET(millest_alates,0,0,3,Mitu)</definedName>
    <definedName name="Dental">OFFSET(millest_alates,0,0,3,Mitu)</definedName>
    <definedName name="dhrdrh" hidden="1">{"fdsup://directions/FAT Viewer?action=UPDATE&amp;creator=factset&amp;DYN_ARGS=TRUE&amp;DOC_NAME=FAT:FQL_AUDITING_CLIENT_TEMPLATE.FAT&amp;display_string=Audit&amp;VAR:KEY=WJCPUXABMJ&amp;VAR:QUERY=RkZfRUJJVF9JQihBTk4sMjAwOCk=&amp;WINDOW=FIRST_POPUP&amp;HEIGHT=450&amp;WIDTH=450&amp;START_MAXIMIZED=","FALSE&amp;VAR:CALENDAR=FIVEDAY&amp;VAR:SYMBOL=548552&amp;VAR:INDEX=0"}</definedName>
    <definedName name="DividendPaid">[5]Data!$CP$19:$CP$25</definedName>
    <definedName name="eaf_cum_interest">OFFSET('[9]Loan - furniture'!$J$17,2,0,'[9]Loan - furniture'!$F$8,1)</definedName>
    <definedName name="eaf_cum_principal">OFFSET('[9]Loan - furniture'!$K$17,2,0,'[9]Loan - furniture'!$F$8,1)</definedName>
    <definedName name="eaf_years">OFFSET('[9]Loan - furniture'!$I$17,2,0,'[9]Loan - furniture'!$F$8,1)</definedName>
    <definedName name="eee" hidden="1">{"fdsup://directions/FAT Viewer?action=UPDATE&amp;creator=factset&amp;DYN_ARGS=TRUE&amp;DOC_NAME=FAT:FQL_AUDITING_CLIENT_TEMPLATE.FAT&amp;display_string=Audit&amp;VAR:KEY=ATIRALEHCR&amp;VAR:QUERY=KEZGX05FVF9JTkMoQU5OLDIwMTIsLCwsVVNEKUBFQ0FfTUVEX05FVCgyMDEyLDQwNDM1LCwsJ0NVUj1VU0QnL","CdXSU49MTAwLFBFVj1ZJykp&amp;WINDOW=FIRST_POPUP&amp;HEIGHT=450&amp;WIDTH=450&amp;START_MAXIMIZED=FALSE&amp;VAR:CALENDAR=FIVEDAY&amp;VAR:SYMBOL=B1XH2C&amp;VAR:INDEX=0"}</definedName>
    <definedName name="egywhy" hidden="1">{"fdsup://directions/FAT Viewer?action=UPDATE&amp;creator=factset&amp;DYN_ARGS=TRUE&amp;DOC_NAME=FAT:FQL_AUDITING_CLIENT_TEMPLATE.FAT&amp;display_string=Audit&amp;VAR:KEY=BKFKRULWZO&amp;VAR:QUERY=RkZfRUJJVF9JQihBTk4sMjAwOSkrRkZfQU1PUlRfQ0YoQU5OLDIwMDkp&amp;WINDOW=FIRST_POPUP&amp;HEIGHT=45","0&amp;WIDTH=450&amp;START_MAXIMIZED=FALSE&amp;VAR:CALENDAR=US&amp;VAR:SYMBOL=B1XH2C&amp;VAR:INDEX=0"}</definedName>
    <definedName name="Ending_Balance">#N/A</definedName>
    <definedName name="EquityRatio">[6]Data!$EZ$11:$EZ$23</definedName>
    <definedName name="ettev">[10]abi!$A$1:$A$65536</definedName>
    <definedName name="eur">15.6466</definedName>
    <definedName name="euro">#REF!</definedName>
    <definedName name="EvEbit_Ye">[6]Data!$HN$11:$HN$23</definedName>
    <definedName name="EvEbitda_Ye">[6]Data!$HP$11:$HP$23</definedName>
    <definedName name="EvSales_Ye">[6]Data!$HR$11:$HR$23</definedName>
    <definedName name="Exit">'[4]Europe&amp;Asia'!$G$12</definedName>
    <definedName name="F.Amort">'[4]Europe&amp;Asia'!$G$17</definedName>
    <definedName name="FaxNo">[6]Data!$AM$2</definedName>
    <definedName name="FIM">#REF!</definedName>
    <definedName name="FixedAssets">[6]Data!$DS$11:$DS$23</definedName>
    <definedName name="Forecast_Denmark">[8]Denmark!$H$2:$L$5,[8]Denmark!$H$7:$L$7,[8]Denmark!$H$9:$L$11,[8]Denmark!$H$13:$L$13,[8]Denmark!$H$16:$L$19</definedName>
    <definedName name="Forecast_EU11">[8]EU11!$H$9:$L$11,[8]EU11!$H$7:$L$7,[8]EU11!$H$2:$L$5,[8]EU11!$H$13:$L$13,[8]EU11!$H$16:$L$19</definedName>
    <definedName name="Forecast_Finland">[8]Finland!$H$2:$L$5,[8]Finland!$H$7:$L$7,[8]Finland!$H$9:$L$11,[8]Finland!$H$13:$L$13,[8]Finland!$H$16:$L$19</definedName>
    <definedName name="Forecast_France">[8]France!$H$2:$L$5,[8]France!$H$7:$L$7,[8]France!$H$9:$L$11,[8]France!$H$13:$L$13,[8]France!$H$16:$L$195,[8]France!$F$7:$J$7,[8]France!$F$9:$J$11,[8]France!$F$13:$J$13,[8]France!$F$16:$J$19</definedName>
    <definedName name="Forecast_G3_Finance">[8]G3!$C$26:$C$33,[8]G3!$E$26:$H$33</definedName>
    <definedName name="Forecast_G3_Macro">[8]G3!$H$4:$L$6,[8]G3!$H$8:$L$10,[8]G3!$H$12:$L$14,[8]G3!$H$16:$L$18,[8]G3!$H$21:$L$23</definedName>
    <definedName name="Forecast_Germany">[8]Germany!$H$2:$L$5,[8]Germany!$H$7:$L$7,[8]Germany!$H$9:$L$11,[8]Germany!$H$13:$L$13,[8]Germany!$H$16:$L$19</definedName>
    <definedName name="Forecast_Italy">[8]Italy!$H$2:$L$5,[8]Italy!$H$7:$L$7,[8]Italy!$H$9:$L$11,[8]Italy!$H$13:$L$13,[8]Italy!$H$16:$L$19</definedName>
    <definedName name="Forecast_Japan">[8]Japan!$H$2:$L$5,[8]Japan!$H$7:$L$7,[8]Japan!$H$9:$L$11,[8]Japan!$H$13:$L$13,[8]Japan!$H$16:$L$19</definedName>
    <definedName name="Forecast_Nordics_Finance">[8]Nordics!$C$27:$C$33,[8]Nordics!$C$35:$C$37,[8]Nordics!$E$27:$H$33,[8]Nordics!$E$35:$H$37</definedName>
    <definedName name="Forecast_Nordics_Macro">[8]Nordics!$H$4:$L$6,[8]Nordics!$H$8:$L$10,[8]Nordics!$H$12:$L$15,[8]Nordics!$H$17:$L$19,[8]Nordics!$H$22:$L$24</definedName>
    <definedName name="Forecast_Norway">[8]Norway!$H$2:$L$5,[8]Norway!$H$7:$L$7,[8]Norway!$H$9:$L$11,[8]Norway!$H$13:$L$13,[8]Norway!$H$16:$L$19</definedName>
    <definedName name="Forecast_Spain">[8]Spain!$H$2:$L$5,[8]Spain!$H$7:$L$7,[8]Spain!$H$9:$L$11,[8]Spain!$H$13:$L$13,[8]Spain!$H$16:$L$19</definedName>
    <definedName name="Forecast_Sweden">[8]Sweden!$H$2:$L$5,[8]Sweden!$H$7:$L$7,[8]Sweden!$H$9:$L$11,[8]Sweden!$H$13:$L$13,[8]Sweden!$H$16:$L$19</definedName>
    <definedName name="Forecast_USA">[8]USA!$H$2:$L$5,[8]USA!$H$7:$L$7,[8]USA!$H$9:$L$11,[8]USA!$H$13:$L$13,[8]USA!$H$16:$L$19</definedName>
    <definedName name="ForExchangeItems">[6]Data!$AD$11:$AD$23</definedName>
    <definedName name="FreeCashFlow">[5]Data!$CM$19:$CM$25</definedName>
    <definedName name="FreeCashFlowPerShare">[6]Data!$CZ$11:$CZ$23</definedName>
    <definedName name="FullTaxRate">[6]Data!$AN$11:$AN$23</definedName>
    <definedName name="FullydilShareNomYe">[6]Data!$GO$11:$GO$23</definedName>
    <definedName name="FYE">'[4]Europe&amp;Asia'!$G$9</definedName>
    <definedName name="Goodwill">[6]Data!$IP$11:$IP$23</definedName>
    <definedName name="Grafton" hidden="1">{"fdsup://directions/FAT Viewer?action=UPDATE&amp;creator=factset&amp;DYN_ARGS=TRUE&amp;DOC_NAME=FAT:FQL_AUDITING_CLIENT_TEMPLATE.FAT&amp;display_string=Audit&amp;VAR:KEY=STQZITCVER&amp;VAR:QUERY=RkZfRUJJVF9JQihBTk4sMjAwNykrRkZfQU1PUlRfQ0YoQU5OLDIwMDcp&amp;WINDOW=FIRST_POPUP&amp;HEIGHT=45","0&amp;WIDTH=450&amp;START_MAXIMIZED=FALSE&amp;VAR:CALENDAR=FIVEDAY&amp;VAR:SYMBOL=548552&amp;VAR:INDEX=0"}</definedName>
    <definedName name="GrowthOperatingProfit">[6]Data!$BI$11:$BI$23</definedName>
    <definedName name="GrowthPretaxProfit">[6]Data!$BJ$11:$BJ$23</definedName>
    <definedName name="GrowthTotalRevenue">[6]Data!$BF$11:$BF$23</definedName>
    <definedName name="HHH" localSheetId="5">OFFSET([0]!millest_alatesK,0,0,3,[0]!MituK)</definedName>
    <definedName name="HHH" localSheetId="7">OFFSET([0]!millest_alatesK,0,0,3,[0]!MituK)</definedName>
    <definedName name="HHH" localSheetId="6">OFFSET([0]!millest_alatesK,0,0,3,[0]!MituK)</definedName>
    <definedName name="HHH">OFFSET([0]!millest_alatesK,0,0,3,[0]!MituK)</definedName>
    <definedName name="ich" localSheetId="5">OFFSET([0]!xväärtusK,2,0,,)</definedName>
    <definedName name="ich" localSheetId="7">OFFSET([0]!xväärtusK,2,0,,)</definedName>
    <definedName name="ich" localSheetId="6">OFFSET([0]!xväärtusK,2,0,,)</definedName>
    <definedName name="ich">OFFSET([0]!xväärtusK,2,0,,)</definedName>
    <definedName name="Inmat28" localSheetId="5">[11]produktion!$C$9:$G$11,[11]produktion!$C$15:$G$17,[11]produktion!$C$21:$G$23,[11]produktion!$C$27:$G$28,[11]produktion!$C$32:$G$33,[11]produktion!$C$42:$G$46,[11]produktion!#REF!,[11]produktion!#REF!,[11]produktion!$C$50:$G$50,[11]produktion!$C$53:$G$57,[11]produktion!$C$59:$G$60,[11]produktion!$C$62:$G$63,[11]produktion!$C$66:$G$68,[11]produktion!#REF!</definedName>
    <definedName name="Inmat28" localSheetId="7">[11]produktion!$C$9:$G$11,[11]produktion!$C$15:$G$17,[11]produktion!$C$21:$G$23,[11]produktion!$C$27:$G$28,[11]produktion!$C$32:$G$33,[11]produktion!$C$42:$G$46,[11]produktion!#REF!,[11]produktion!#REF!,[11]produktion!$C$50:$G$50,[11]produktion!$C$53:$G$57,[11]produktion!$C$59:$G$60,[11]produktion!$C$62:$G$63,[11]produktion!$C$66:$G$68,[11]produktion!#REF!</definedName>
    <definedName name="Inmat28" localSheetId="6">[11]produktion!$C$9:$G$11,[11]produktion!$C$15:$G$17,[11]produktion!$C$21:$G$23,[11]produktion!$C$27:$G$28,[11]produktion!$C$32:$G$33,[11]produktion!$C$42:$G$46,[11]produktion!#REF!,[11]produktion!#REF!,[11]produktion!$C$50:$G$50,[11]produktion!$C$53:$G$57,[11]produktion!$C$59:$G$60,[11]produktion!$C$62:$G$63,[11]produktion!$C$66:$G$68,[11]produktion!#REF!</definedName>
    <definedName name="Inmat28">[11]produktion!$C$9:$G$11,[11]produktion!$C$15:$G$17,[11]produktion!$C$21:$G$23,[11]produktion!$C$27:$G$28,[11]produktion!$C$32:$G$33,[11]produktion!$C$42:$G$46,[11]produktion!#REF!,[11]produktion!#REF!,[11]produktion!$C$50:$G$50,[11]produktion!$C$53:$G$57,[11]produktion!$C$59:$G$60,[11]produktion!$C$62:$G$63,[11]produktion!$C$66:$G$68,[11]produktion!#REF!</definedName>
    <definedName name="Intangibles">[6]Data!$DP$11:$DP$23</definedName>
    <definedName name="Interest">#N/A</definedName>
    <definedName name="InterestCover">[6]Data!$FA$11:$FA$23</definedName>
    <definedName name="InterestExpenses">[6]Data!$AB$11:$AB$23</definedName>
    <definedName name="InterestIncome">[6]Data!$Z$11:$Z$23</definedName>
    <definedName name="InternetAddress">[6]Data!$AK$2</definedName>
    <definedName name="Investor_A">'[4]Europe&amp;Asia'!$G$6</definedName>
    <definedName name="Investor_B">'[4]Europe&amp;Asia'!$G$7</definedName>
    <definedName name="IPO">'[4]Europe&amp;Asia'!$H$25</definedName>
    <definedName name="IPO_Exp">'[4]Europe&amp;Asia'!$H$15</definedName>
    <definedName name="kf">'[1]1995; LEVER.WR1'!$G$155</definedName>
    <definedName name="Last_Row">#N/A</definedName>
    <definedName name="lbk">[12]tarbimine!$D$1</definedName>
    <definedName name="Loan_Not_Paid">#N/A</definedName>
    <definedName name="LoanProceeds">[5]Data!$CN$19:$CN$25</definedName>
    <definedName name="LoanRepayments">[5]Data!$CO$19:$CO$25</definedName>
    <definedName name="LongTermInterestBearingDebt">[6]Data!$DZ$11:$DZ$23</definedName>
    <definedName name="MinorityInterestBS">[6]Data!$EG$11:$EG$23</definedName>
    <definedName name="MinorityInterestPL">[6]Data!$AJ$11:$AJ$23</definedName>
    <definedName name="model">[13]CoverPage!$K$20</definedName>
    <definedName name="Monthly_Payment">#N/A</definedName>
    <definedName name="NetAssetPerShare">[6]Data!$FE$11:$FE$23</definedName>
    <definedName name="NetChangeInCash">[5]Data!$CV$19:$CV$25</definedName>
    <definedName name="NetDebt">[6]Data!$EW$11:$EW$23</definedName>
    <definedName name="NetGearing">[6]Data!$EX$11:$EX$23</definedName>
    <definedName name="NetProfit">[5]Data!$AT$19:$AT$25</definedName>
    <definedName name="NetSales">[6]Data!$G$11:$G$23</definedName>
    <definedName name="New" hidden="1">{"fdsup://directions/FAT Viewer?action=UPDATE&amp;creator=factset&amp;DYN_ARGS=TRUE&amp;DOC_NAME=FAT:FQL_AUDITING_CLIENT_TEMPLATE.FAT&amp;display_string=Audit&amp;VAR:KEY=DMZERAPGJK&amp;VAR:QUERY=RkZfRUJJVERBX0lCKEFOTiwyMDA3KQ==&amp;WINDOW=FIRST_POPUP&amp;HEIGHT=450&amp;WIDTH=450&amp;START_MAXIMI","ZED=FALSE&amp;VAR:CALENDAR=FIVEDAY&amp;VAR:SYMBOL=547970&amp;VAR:INDEX=0"}</definedName>
    <definedName name="NOL">'[4]Europe&amp;Asia'!$V$167</definedName>
    <definedName name="Number_of_Payments" localSheetId="5">MATCH(0.01,End_Bal,-1)+1</definedName>
    <definedName name="Number_of_Payments" localSheetId="7">MATCH(0.01,End_Bal,-1)+1</definedName>
    <definedName name="Number_of_Payments" localSheetId="6">MATCH(0.01,End_Bal,-1)+1</definedName>
    <definedName name="Number_of_Payments">MATCH(0.01,End_Bal,-1)+1</definedName>
    <definedName name="OperatingCashFlow">[5]Data!$CG$19:$CG$25</definedName>
    <definedName name="OperatingMargin">[6]Data!$X$11:$X$23</definedName>
    <definedName name="OperatingProfit">[6]Data!$W$11:$W$23</definedName>
    <definedName name="o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OtherFinItems">[6]Data!$AE$11:$AE$23</definedName>
    <definedName name="PayDebt">'[4]Europe&amp;Asia'!$H$24</definedName>
    <definedName name="Payment_Date">#N/A</definedName>
    <definedName name="Payment_Number">#N/A</definedName>
    <definedName name="PBV_Ye">[6]Data!$HF$11:$HF$23</definedName>
    <definedName name="PER_Ye">[6]Data!$HD$11:$HD$23</definedName>
    <definedName name="PercentOfShares1">[6]Data!$AR$2</definedName>
    <definedName name="PercentOfShares2">[6]Data!$AU$2</definedName>
    <definedName name="PercentOfShares3">[6]Data!$AX$2</definedName>
    <definedName name="PercentOfVotes1">[6]Data!$AS$2</definedName>
    <definedName name="PercentOfVotes2">[6]Data!$AV$2</definedName>
    <definedName name="PercentOfVotes3">[6]Data!$AY$2</definedName>
    <definedName name="PhoneNo">[6]Data!$AL$2</definedName>
    <definedName name="PL_Dollar_Threshold" localSheetId="5">[7]Analysis!#REF!</definedName>
    <definedName name="PL_Dollar_Threshold" localSheetId="7">[7]Analysis!#REF!</definedName>
    <definedName name="PL_Dollar_Threshold" localSheetId="6">[7]Analysis!#REF!</definedName>
    <definedName name="PL_Dollar_Threshold">[7]Analysis!#REF!</definedName>
    <definedName name="Preferred_1">'[4]Europe&amp;Asia'!$D$39</definedName>
    <definedName name="PretaxProfit">[6]Data!$AH$11:$AH$23</definedName>
    <definedName name="Price_Ye">[6]Data!$GT$11:$GT$23</definedName>
    <definedName name="Principal">#N/A</definedName>
    <definedName name="Prinditiitlid">[14]Cum!$A$1:$B$65536,[14]Cum!$A$1:$IV$4</definedName>
    <definedName name="ProfitBeforeDepreciation">[6]Data!$S$11:$S$23</definedName>
    <definedName name="project">[13]CoverPage!$K$21</definedName>
    <definedName name="PY_Cash_Dev_Dec" localSheetId="5">[7]Analysis!#REF!</definedName>
    <definedName name="PY_Cash_Dev_Dec" localSheetId="7">[7]Analysis!#REF!</definedName>
    <definedName name="PY_Cash_Dev_Dec" localSheetId="6">[7]Analysis!#REF!</definedName>
    <definedName name="PY_Cash_Dev_Dec">[7]Analysis!#REF!</definedName>
    <definedName name="PY_Cash_Div_Dec" localSheetId="5">[7]Analysis!#REF!</definedName>
    <definedName name="PY_Cash_Div_Dec" localSheetId="7">[7]Analysis!#REF!</definedName>
    <definedName name="PY_Cash_Div_Dec" localSheetId="6">[7]Analysis!#REF!</definedName>
    <definedName name="PY_Cash_Div_Dec">[7]Analysis!#REF!</definedName>
    <definedName name="PY_Market_Value_of_Equity" localSheetId="5">[7]Analysis!#REF!</definedName>
    <definedName name="PY_Market_Value_of_Equity" localSheetId="7">[7]Analysis!#REF!</definedName>
    <definedName name="PY_Market_Value_of_Equity" localSheetId="6">[7]Analysis!#REF!</definedName>
    <definedName name="PY_Market_Value_of_Equity">[7]Analysis!#REF!</definedName>
    <definedName name="PY_Tangible_Net_Worth" localSheetId="5">[7]Analysis!#REF!</definedName>
    <definedName name="PY_Tangible_Net_Worth" localSheetId="7">[7]Analysis!#REF!</definedName>
    <definedName name="PY_Tangible_Net_Worth" localSheetId="6">[7]Analysis!#REF!</definedName>
    <definedName name="PY_Tangible_Net_Worth">[7]Analysis!#REF!</definedName>
    <definedName name="PY_Weighted_Average" localSheetId="5">[7]Analysis!#REF!</definedName>
    <definedName name="PY_Weighted_Average" localSheetId="7">[7]Analysis!#REF!</definedName>
    <definedName name="PY_Weighted_Average" localSheetId="6">[7]Analysis!#REF!</definedName>
    <definedName name="PY_Weighted_Average">[7]Analysis!#REF!</definedName>
    <definedName name="PY_Working_Capital" localSheetId="5">[7]Analysis!#REF!</definedName>
    <definedName name="PY_Working_Capital" localSheetId="7">[7]Analysis!#REF!</definedName>
    <definedName name="PY_Working_Capital" localSheetId="6">[7]Analysis!#REF!</definedName>
    <definedName name="PY_Working_Capital">[7]Analysis!#REF!</definedName>
    <definedName name="PY2_Administration" localSheetId="5">[7]Analysis!#REF!</definedName>
    <definedName name="PY2_Administration" localSheetId="7">[7]Analysis!#REF!</definedName>
    <definedName name="PY2_Administration" localSheetId="6">[7]Analysis!#REF!</definedName>
    <definedName name="PY2_Administration">[7]Analysis!#REF!</definedName>
    <definedName name="PY2_Cash_Dev_Dec" localSheetId="5">[7]Analysis!#REF!</definedName>
    <definedName name="PY2_Cash_Dev_Dec" localSheetId="7">[7]Analysis!#REF!</definedName>
    <definedName name="PY2_Cash_Dev_Dec" localSheetId="6">[7]Analysis!#REF!</definedName>
    <definedName name="PY2_Cash_Dev_Dec">[7]Analysis!#REF!</definedName>
    <definedName name="PY2_Cost_of_Sales" localSheetId="5">[7]Analysis!#REF!</definedName>
    <definedName name="PY2_Cost_of_Sales" localSheetId="7">[7]Analysis!#REF!</definedName>
    <definedName name="PY2_Cost_of_Sales" localSheetId="6">[7]Analysis!#REF!</definedName>
    <definedName name="PY2_Cost_of_Sales">[7]Analysis!#REF!</definedName>
    <definedName name="PY2_Depreciation" localSheetId="5">[7]Analysis!#REF!</definedName>
    <definedName name="PY2_Depreciation" localSheetId="7">[7]Analysis!#REF!</definedName>
    <definedName name="PY2_Depreciation" localSheetId="6">[7]Analysis!#REF!</definedName>
    <definedName name="PY2_Depreciation">[7]Analysis!#REF!</definedName>
    <definedName name="PY2_Gross_Profit" localSheetId="5">[7]Analysis!#REF!</definedName>
    <definedName name="PY2_Gross_Profit" localSheetId="7">[7]Analysis!#REF!</definedName>
    <definedName name="PY2_Gross_Profit" localSheetId="6">[7]Analysis!#REF!</definedName>
    <definedName name="PY2_Gross_Profit">[7]Analysis!#REF!</definedName>
    <definedName name="PY2_Inc_Bef_Tax" localSheetId="5">[7]Analysis!#REF!</definedName>
    <definedName name="PY2_Inc_Bef_Tax" localSheetId="7">[7]Analysis!#REF!</definedName>
    <definedName name="PY2_Inc_Bef_Tax" localSheetId="6">[7]Analysis!#REF!</definedName>
    <definedName name="PY2_Inc_Bef_Tax">[7]Analysis!#REF!</definedName>
    <definedName name="PY2_Interest_Expense" localSheetId="5">[7]Analysis!#REF!</definedName>
    <definedName name="PY2_Interest_Expense" localSheetId="7">[7]Analysis!#REF!</definedName>
    <definedName name="PY2_Interest_Expense" localSheetId="6">[7]Analysis!#REF!</definedName>
    <definedName name="PY2_Interest_Expense">[7]Analysis!#REF!</definedName>
    <definedName name="PY2_NET_PROFIT" localSheetId="5">[7]Analysis!#REF!</definedName>
    <definedName name="PY2_NET_PROFIT" localSheetId="7">[7]Analysis!#REF!</definedName>
    <definedName name="PY2_NET_PROFIT" localSheetId="6">[7]Analysis!#REF!</definedName>
    <definedName name="PY2_NET_PROFIT">[7]Analysis!#REF!</definedName>
    <definedName name="PY2_Net_Revenue" localSheetId="5">[7]Analysis!#REF!</definedName>
    <definedName name="PY2_Net_Revenue" localSheetId="7">[7]Analysis!#REF!</definedName>
    <definedName name="PY2_Net_Revenue" localSheetId="6">[7]Analysis!#REF!</definedName>
    <definedName name="PY2_Net_Revenue">[7]Analysis!#REF!</definedName>
    <definedName name="PY2_Operating_Inc" localSheetId="5">[7]Analysis!#REF!</definedName>
    <definedName name="PY2_Operating_Inc" localSheetId="7">[7]Analysis!#REF!</definedName>
    <definedName name="PY2_Operating_Inc" localSheetId="6">[7]Analysis!#REF!</definedName>
    <definedName name="PY2_Operating_Inc">[7]Analysis!#REF!</definedName>
    <definedName name="PY2_Operating_Income" localSheetId="5">[7]Analysis!#REF!</definedName>
    <definedName name="PY2_Operating_Income" localSheetId="7">[7]Analysis!#REF!</definedName>
    <definedName name="PY2_Operating_Income" localSheetId="6">[7]Analysis!#REF!</definedName>
    <definedName name="PY2_Operating_Income">[7]Analysis!#REF!</definedName>
    <definedName name="PY2_Other_Exp." localSheetId="5">[7]Analysis!#REF!</definedName>
    <definedName name="PY2_Other_Exp." localSheetId="7">[7]Analysis!#REF!</definedName>
    <definedName name="PY2_Other_Exp." localSheetId="6">[7]Analysis!#REF!</definedName>
    <definedName name="PY2_Other_Exp.">[7]Analysis!#REF!</definedName>
    <definedName name="PY2_Selling" localSheetId="5">[7]Analysis!#REF!</definedName>
    <definedName name="PY2_Selling" localSheetId="7">[7]Analysis!#REF!</definedName>
    <definedName name="PY2_Selling" localSheetId="6">[7]Analysis!#REF!</definedName>
    <definedName name="PY2_Selling">[7]Analysis!#REF!</definedName>
    <definedName name="PY2_Tangible_Net_Worth" localSheetId="5">[7]Analysis!#REF!</definedName>
    <definedName name="PY2_Tangible_Net_Worth" localSheetId="7">[7]Analysis!#REF!</definedName>
    <definedName name="PY2_Tangible_Net_Worth" localSheetId="6">[7]Analysis!#REF!</definedName>
    <definedName name="PY2_Tangible_Net_Worth">[7]Analysis!#REF!</definedName>
    <definedName name="PY2_Taxes" localSheetId="5">[7]Analysis!#REF!</definedName>
    <definedName name="PY2_Taxes" localSheetId="7">[7]Analysis!#REF!</definedName>
    <definedName name="PY2_Taxes" localSheetId="6">[7]Analysis!#REF!</definedName>
    <definedName name="PY2_Taxes">[7]Analysis!#REF!</definedName>
    <definedName name="PY2_Weighted_Average" localSheetId="5">[7]Analysis!#REF!</definedName>
    <definedName name="PY2_Weighted_Average" localSheetId="7">[7]Analysis!#REF!</definedName>
    <definedName name="PY2_Weighted_Average" localSheetId="6">[7]Analysis!#REF!</definedName>
    <definedName name="PY2_Weighted_Average">[7]Analysis!#REF!</definedName>
    <definedName name="PY2_Working_Capital" localSheetId="5">[7]Analysis!#REF!</definedName>
    <definedName name="PY2_Working_Capital" localSheetId="7">[7]Analysis!#REF!</definedName>
    <definedName name="PY2_Working_Capital" localSheetId="6">[7]Analysis!#REF!</definedName>
    <definedName name="PY2_Working_Capital">[7]Analysis!#REF!</definedName>
    <definedName name="RepEps">[6]Data!$BO$11:$BO$23</definedName>
    <definedName name="RoCE">[6]Data!$BD$11:$BD$23</definedName>
    <definedName name="RoE">[6]Data!$BB$11:$BB$23</definedName>
    <definedName name="sdfgsdfg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dgsg" hidden="1">{"fdsup://directions/FAT Viewer?action=UPDATE&amp;creator=factset&amp;DYN_ARGS=TRUE&amp;DOC_NAME=FAT:FQL_AUDITING_CLIENT_TEMPLATE.FAT&amp;display_string=Audit&amp;VAR:KEY=YJKTCVWVCX&amp;VAR:QUERY=RkZfRUJJVF9JQihDQUwsMjAwNykrRkZfQU1PUlRfQ0YoQ0FMLDIwMDcp&amp;WINDOW=FIRST_POPUP&amp;HEIGHT=45","0&amp;WIDTH=450&amp;START_MAXIMIZED=FALSE&amp;VAR:CALENDAR=FIVEDAY&amp;VAR:SYMBOL=454047&amp;VAR:INDEX=0"}</definedName>
    <definedName name="SEC5CLOSE">[0]!SEC5CLOSE</definedName>
    <definedName name="Sec5macro">[0]!Sec5macro</definedName>
    <definedName name="SelCurrency">[5]Data!$F$5</definedName>
    <definedName name="ShareHolder1">[6]Data!$AQ$2</definedName>
    <definedName name="ShareHolder2">[6]Data!$AT$2</definedName>
    <definedName name="ShareHolder3">[6]Data!$AW$2</definedName>
    <definedName name="ShareholdersEquity">[6]Data!$EK$11:$EK$23</definedName>
    <definedName name="ShareIssue">[5]Data!$CQ$19:$CQ$25</definedName>
    <definedName name="ShortTermInterestBearingDebt">[6]Data!$DW$11:$DW$23</definedName>
    <definedName name="slnglsn" hidden="1">{"fdsup://Directions/FactSet Auditing Viewer?action=AUDIT_VALUE&amp;DB=129&amp;ID1=548552&amp;VALUEID=01250&amp;SDATE=2008&amp;PERIODTYPE=ANN_STD&amp;window=popup_no_bar&amp;width=385&amp;height=120&amp;START_MAXIMIZED=FALSE&amp;creator=factset&amp;display_string=Audit"}</definedName>
    <definedName name="Sources">'[4]Europe&amp;Asia'!$D$126</definedName>
    <definedName name="StAs">'[4]Europe&amp;Asia'!$H$27</definedName>
    <definedName name="T.Amort">'[4]Europe&amp;Asia'!$H$16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x_to_Book">'[4]Europe&amp;Asia'!$H$22</definedName>
    <definedName name="TaxDeferred">[6]Data!$AM$11:$AM$23</definedName>
    <definedName name="TaxPaidPretaxProfit">[6]Data!$AK$11:$AK$23</definedName>
    <definedName name="TextRefCopyRangeCount" hidden="1">1</definedName>
    <definedName name="TotalAssets">[6]Data!$DT$11:$DT$23</definedName>
    <definedName name="TotalExpenses">[6]Data!$O$11:$O$23</definedName>
    <definedName name="TotalLiabilitiesEquity">[6]Data!$EL$11:$EL$23</definedName>
    <definedName name="TotalRevenue">[6]Data!$I$11:$I$23</definedName>
    <definedName name="tttt" hidden="1">{"fdsup://directions/FAT Viewer?action=UPDATE&amp;creator=factset&amp;DYN_ARGS=TRUE&amp;DOC_NAME=FAT:FQL_AUDITING_CLIENT_TEMPLATE.FAT&amp;display_string=Audit&amp;VAR:KEY=UZATGPSNKZ&amp;VAR:QUERY=KEZGX0NBUEVYKEFOTiwyMDEzKUBFQ0FfTUVEX0NBUEVYKDIwMTMsNDA0MDMsLCwnV0lOPTYwLFBFVj1ZJykp&amp;","WINDOW=FIRST_POPUP&amp;HEIGHT=450&amp;WIDTH=450&amp;START_MAXIMIZED=FALSE&amp;VAR:CALENDAR=FIVEDAY&amp;VAR:SYMBOL=548552&amp;VAR:INDEX=0"}</definedName>
    <definedName name="uhy" hidden="1">{"fdsup://directions/FAT Viewer?action=UPDATE&amp;creator=factset&amp;DYN_ARGS=TRUE&amp;DOC_NAME=FAT:FQL_AUDITING_CLIENT_TEMPLATE.FAT&amp;display_string=Audit&amp;VAR:KEY=TODKXWBYZS&amp;VAR:QUERY=KEZGX0VCSVRfSUIoQU5OLDIwMTMpQEVDQV9NRURfRUJJVCgyMDEzLDQwNDAzLCwsJ1dJTj02MCxQRVY9WScpK","Q==&amp;WINDOW=FIRST_POPUP&amp;HEIGHT=450&amp;WIDTH=450&amp;START_MAXIMIZED=FALSE&amp;VAR:CALENDAR=US&amp;VAR:SYMBOL=B1XH2C&amp;VAR:INDEX=0"}</definedName>
    <definedName name="Uses">'[4]Europe&amp;Asia'!$D$137</definedName>
    <definedName name="Values_Entered">#N/A</definedName>
    <definedName name="Valuta">#REF!</definedName>
    <definedName name="Valuta1">[15]Forside!$M$7:$M$15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www" hidden="1">{"fdsup://directions/FAT Viewer?action=UPDATE&amp;creator=factset&amp;DYN_ARGS=TRUE&amp;DOC_NAME=FAT:FQL_AUDITING_CLIENT_TEMPLATE.FAT&amp;display_string=Audit&amp;VAR:KEY=QTKPCTAVET&amp;VAR:QUERY=RkZfRUJJVF9JQihBTk4sMjAwOSkrRkZfQU1PUlRfQ0YoQU5OLDIwMDkp&amp;WINDOW=FIRST_POPUP&amp;HEIGHT=45","0&amp;WIDTH=450&amp;START_MAXIMIZED=FALSE&amp;VAR:CALENDAR=FIVEDAY&amp;VAR:SYMBOL=548552&amp;VAR:INDEX=0"}</definedName>
    <definedName name="y1rida" localSheetId="5">OFFSET(xväärtus,1,0,,)</definedName>
    <definedName name="y1rida" localSheetId="7">OFFSET(xväärtus,1,0,,)</definedName>
    <definedName name="y1rida" localSheetId="6">OFFSET(xväärtus,1,0,,)</definedName>
    <definedName name="y1rida">OFFSET(xväärtus,1,0,,)</definedName>
    <definedName name="y1ridaK" localSheetId="5">OFFSET([0]!xväärtusK,1,0,,)</definedName>
    <definedName name="y1ridaK" localSheetId="7">OFFSET([0]!xväärtusK,1,0,,)</definedName>
    <definedName name="y1ridaK" localSheetId="6">OFFSET([0]!xväärtusK,1,0,,)</definedName>
    <definedName name="y1ridaK">OFFSET([0]!xväärtusK,1,0,,)</definedName>
    <definedName name="y2rida" localSheetId="5">OFFSET(xväärtus,2,0,,)</definedName>
    <definedName name="y2rida" localSheetId="7">OFFSET(xväärtus,2,0,,)</definedName>
    <definedName name="y2rida" localSheetId="6">OFFSET(xväärtus,2,0,,)</definedName>
    <definedName name="y2rida">OFFSET(xväärtus,2,0,,)</definedName>
    <definedName name="y2ridaK" localSheetId="5">OFFSET([0]!xväärtusK,2,0,,)</definedName>
    <definedName name="y2ridaK" localSheetId="7">OFFSET([0]!xväärtusK,2,0,,)</definedName>
    <definedName name="y2ridaK" localSheetId="6">OFFSET([0]!xväärtusK,2,0,,)</definedName>
    <definedName name="y2ridaK">OFFSET([0]!xväärtusK,2,0,,)</definedName>
    <definedName name="YearHeader">[6]Data!$C$11:$C$23</definedName>
    <definedName name="Years">[8]Data!$H$1:$H$13</definedName>
    <definedName name="Yield_Ye">[6]Data!$HL$11:$HL$23</definedName>
    <definedName name="yväärtus" localSheetId="5">OFFSET(xväärtus,1,0,2,)</definedName>
    <definedName name="yväärtus" localSheetId="7">OFFSET(xväärtus,1,0,2,)</definedName>
    <definedName name="yväärtus" localSheetId="6">OFFSET(xväärtus,1,0,2,)</definedName>
    <definedName name="yväärtus">OFFSET(xväärtus,1,0,2,)</definedName>
    <definedName name="yväärtusK" localSheetId="5">OFFSET([0]!xväärtusK,1,0,2,)</definedName>
    <definedName name="yväärtusK" localSheetId="7">OFFSET([0]!xväärtusK,1,0,2,)</definedName>
    <definedName name="yväärtusK" localSheetId="6">OFFSET([0]!xväärtusK,1,0,2,)</definedName>
    <definedName name="yväärtusK">OFFSET([0]!xväärtusK,1,0,2,)</definedName>
    <definedName name="yytulem" localSheetId="5">OFFSET(xväärtus,1,0,2,)</definedName>
    <definedName name="yytulem" localSheetId="7">OFFSET(xväärtus,1,0,2,)</definedName>
    <definedName name="yytulem" localSheetId="6">OFFSET(xväärtus,1,0,2,)</definedName>
    <definedName name="yytulem">OFFSET(xväärtus,1,0,2,)</definedName>
  </definedNames>
  <calcPr calcId="162913"/>
</workbook>
</file>

<file path=xl/calcChain.xml><?xml version="1.0" encoding="utf-8"?>
<calcChain xmlns="http://schemas.openxmlformats.org/spreadsheetml/2006/main">
  <c r="U38" i="36" l="1"/>
  <c r="E20" i="35"/>
  <c r="E21" i="35"/>
  <c r="E22" i="35"/>
  <c r="E23" i="35"/>
  <c r="E24" i="35"/>
  <c r="E25" i="35"/>
  <c r="E26" i="35"/>
  <c r="E27" i="35"/>
  <c r="E28" i="35"/>
  <c r="T86" i="17"/>
  <c r="E29" i="35"/>
  <c r="D21" i="35"/>
  <c r="D22" i="35"/>
  <c r="D23" i="35"/>
  <c r="D24" i="35"/>
  <c r="D25" i="35"/>
  <c r="D26" i="35"/>
  <c r="D27" i="35"/>
  <c r="D28" i="35"/>
  <c r="D29" i="35"/>
  <c r="D20" i="35"/>
  <c r="D19" i="35" s="1"/>
  <c r="E10" i="35"/>
  <c r="E9" i="35" s="1"/>
  <c r="E11" i="35"/>
  <c r="E12" i="35"/>
  <c r="D12" i="35"/>
  <c r="D11" i="35"/>
  <c r="D10" i="35"/>
  <c r="D9" i="35" s="1"/>
  <c r="E7" i="35"/>
  <c r="E8" i="35"/>
  <c r="E6" i="35" s="1"/>
  <c r="E13" i="35" s="1"/>
  <c r="E50" i="35" s="1"/>
  <c r="D8" i="35"/>
  <c r="D6" i="35" s="1"/>
  <c r="D13" i="35" s="1"/>
  <c r="D7" i="35"/>
  <c r="F3" i="34"/>
  <c r="G3" i="34" s="1"/>
  <c r="H3" i="34" s="1"/>
  <c r="I3" i="34" s="1"/>
  <c r="J3" i="34" s="1"/>
  <c r="K3" i="34" s="1"/>
  <c r="L3" i="34" s="1"/>
  <c r="M3" i="34" s="1"/>
  <c r="N3" i="34" s="1"/>
  <c r="O3" i="34" s="1"/>
  <c r="P3" i="34" s="1"/>
  <c r="Q3" i="34" s="1"/>
  <c r="R3" i="34" s="1"/>
  <c r="S3" i="34" s="1"/>
  <c r="T3" i="34" s="1"/>
  <c r="E9" i="34"/>
  <c r="F9" i="34"/>
  <c r="G9" i="34"/>
  <c r="H9" i="34"/>
  <c r="H10" i="34" s="1"/>
  <c r="I9" i="34"/>
  <c r="J9" i="34"/>
  <c r="K9" i="34"/>
  <c r="L9" i="34"/>
  <c r="M9" i="34"/>
  <c r="N9" i="34"/>
  <c r="O9" i="34"/>
  <c r="P9" i="34"/>
  <c r="Q9" i="34"/>
  <c r="R9" i="34"/>
  <c r="S9" i="34"/>
  <c r="T9" i="34"/>
  <c r="H11" i="34"/>
  <c r="G13" i="34"/>
  <c r="I19" i="34"/>
  <c r="J19" i="34" s="1"/>
  <c r="G20" i="34"/>
  <c r="H20" i="34"/>
  <c r="I20" i="34"/>
  <c r="E24" i="34"/>
  <c r="E23" i="34" s="1"/>
  <c r="F24" i="34"/>
  <c r="F23" i="34" s="1"/>
  <c r="G24" i="34"/>
  <c r="G23" i="34" s="1"/>
  <c r="H24" i="34"/>
  <c r="H23" i="34" s="1"/>
  <c r="I24" i="34"/>
  <c r="I23" i="34" s="1"/>
  <c r="J24" i="34"/>
  <c r="J23" i="34" s="1"/>
  <c r="K24" i="34"/>
  <c r="K23" i="34"/>
  <c r="L24" i="34"/>
  <c r="L23" i="34" s="1"/>
  <c r="M24" i="34"/>
  <c r="M23" i="34" s="1"/>
  <c r="M67" i="34" s="1"/>
  <c r="N24" i="34"/>
  <c r="N23" i="34" s="1"/>
  <c r="O24" i="34"/>
  <c r="O23" i="34"/>
  <c r="P24" i="34"/>
  <c r="P23" i="34" s="1"/>
  <c r="Q24" i="34"/>
  <c r="Q23" i="34" s="1"/>
  <c r="R24" i="34"/>
  <c r="R23" i="34" s="1"/>
  <c r="S24" i="34"/>
  <c r="S23" i="34"/>
  <c r="T24" i="34"/>
  <c r="T23" i="34" s="1"/>
  <c r="E35" i="34"/>
  <c r="E37" i="34" s="1"/>
  <c r="E38" i="34" s="1"/>
  <c r="E64" i="34" s="1"/>
  <c r="F35" i="34"/>
  <c r="G35" i="34"/>
  <c r="E36" i="34"/>
  <c r="F36" i="34"/>
  <c r="F37" i="34" s="1"/>
  <c r="F38" i="34" s="1"/>
  <c r="F64" i="34" s="1"/>
  <c r="G36" i="34"/>
  <c r="G37" i="34" s="1"/>
  <c r="E39" i="34"/>
  <c r="F39" i="34"/>
  <c r="G39" i="34"/>
  <c r="E41" i="34"/>
  <c r="E52" i="34" s="1"/>
  <c r="F41" i="34"/>
  <c r="F43" i="34" s="1"/>
  <c r="G41" i="34"/>
  <c r="E42" i="34"/>
  <c r="E43" i="34" s="1"/>
  <c r="E54" i="34"/>
  <c r="F42" i="34"/>
  <c r="G42" i="34"/>
  <c r="G43" i="34" s="1"/>
  <c r="E45" i="34"/>
  <c r="F45" i="34"/>
  <c r="F44" i="34" s="1"/>
  <c r="F65" i="34" s="1"/>
  <c r="G45" i="34"/>
  <c r="D74" i="34"/>
  <c r="J59" i="34"/>
  <c r="K59" i="34" s="1"/>
  <c r="L59" i="34" s="1"/>
  <c r="N59" i="34"/>
  <c r="O59" i="34"/>
  <c r="R59" i="34"/>
  <c r="S59" i="34"/>
  <c r="T59" i="34" s="1"/>
  <c r="E49" i="34"/>
  <c r="G82" i="34"/>
  <c r="H82" i="34"/>
  <c r="I82" i="34" s="1"/>
  <c r="J82" i="34" s="1"/>
  <c r="K82" i="34" s="1"/>
  <c r="L82" i="34" s="1"/>
  <c r="M82" i="34" s="1"/>
  <c r="N82" i="34" s="1"/>
  <c r="O82" i="34" s="1"/>
  <c r="P82" i="34" s="1"/>
  <c r="Q82" i="34" s="1"/>
  <c r="R82" i="34" s="1"/>
  <c r="S82" i="34" s="1"/>
  <c r="T82" i="34" s="1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F87" i="34"/>
  <c r="G87" i="34"/>
  <c r="H87" i="34"/>
  <c r="I87" i="34" s="1"/>
  <c r="G88" i="34"/>
  <c r="H88" i="34"/>
  <c r="S91" i="34"/>
  <c r="S93" i="34" s="1"/>
  <c r="S97" i="34" s="1"/>
  <c r="T91" i="34"/>
  <c r="D93" i="34"/>
  <c r="T93" i="34"/>
  <c r="T97" i="34" s="1"/>
  <c r="S96" i="34"/>
  <c r="S98" i="34" s="1"/>
  <c r="T96" i="34"/>
  <c r="G7" i="6"/>
  <c r="F7" i="6"/>
  <c r="D9" i="6"/>
  <c r="E7" i="6"/>
  <c r="E18" i="6"/>
  <c r="E13" i="6"/>
  <c r="E20" i="6"/>
  <c r="E28" i="6" s="1"/>
  <c r="E29" i="6" s="1"/>
  <c r="E30" i="6" s="1"/>
  <c r="E24" i="6"/>
  <c r="E47" i="6"/>
  <c r="E59" i="6"/>
  <c r="E60" i="6"/>
  <c r="F13" i="6"/>
  <c r="F18" i="6" s="1"/>
  <c r="F20" i="6"/>
  <c r="F24" i="6"/>
  <c r="F47" i="6"/>
  <c r="F59" i="6"/>
  <c r="F60" i="6"/>
  <c r="H58" i="15" s="1"/>
  <c r="H58" i="36" s="1"/>
  <c r="G13" i="6"/>
  <c r="G20" i="6"/>
  <c r="G28" i="6" s="1"/>
  <c r="G24" i="6"/>
  <c r="G50" i="6"/>
  <c r="G47" i="6"/>
  <c r="G59" i="6"/>
  <c r="G60" i="6"/>
  <c r="G61" i="6"/>
  <c r="H7" i="6"/>
  <c r="H13" i="6"/>
  <c r="H20" i="6"/>
  <c r="H28" i="6"/>
  <c r="H24" i="6"/>
  <c r="H50" i="6"/>
  <c r="I50" i="6" s="1"/>
  <c r="H47" i="6"/>
  <c r="H59" i="6"/>
  <c r="H61" i="6" s="1"/>
  <c r="H60" i="6"/>
  <c r="I7" i="6"/>
  <c r="I18" i="6" s="1"/>
  <c r="I13" i="6"/>
  <c r="I20" i="6"/>
  <c r="I24" i="6"/>
  <c r="I47" i="6"/>
  <c r="I59" i="6"/>
  <c r="I60" i="6"/>
  <c r="I61" i="6"/>
  <c r="J7" i="6"/>
  <c r="J18" i="6"/>
  <c r="J29" i="6" s="1"/>
  <c r="J13" i="6"/>
  <c r="J20" i="6"/>
  <c r="J28" i="6" s="1"/>
  <c r="J24" i="6"/>
  <c r="J50" i="6"/>
  <c r="K50" i="6" s="1"/>
  <c r="L50" i="6" s="1"/>
  <c r="M50" i="6" s="1"/>
  <c r="N50" i="6" s="1"/>
  <c r="O50" i="6" s="1"/>
  <c r="P50" i="6" s="1"/>
  <c r="Q50" i="6" s="1"/>
  <c r="R50" i="6" s="1"/>
  <c r="S50" i="6" s="1"/>
  <c r="J47" i="6"/>
  <c r="J59" i="6"/>
  <c r="J61" i="6" s="1"/>
  <c r="J60" i="6"/>
  <c r="K7" i="6"/>
  <c r="K18" i="6" s="1"/>
  <c r="K13" i="6"/>
  <c r="K20" i="6"/>
  <c r="K24" i="6"/>
  <c r="K47" i="6"/>
  <c r="K59" i="6"/>
  <c r="K60" i="6"/>
  <c r="K61" i="6"/>
  <c r="L7" i="6"/>
  <c r="L13" i="6"/>
  <c r="L20" i="6"/>
  <c r="L28" i="6" s="1"/>
  <c r="L24" i="6"/>
  <c r="L47" i="6"/>
  <c r="L59" i="6"/>
  <c r="L60" i="6"/>
  <c r="L61" i="6" s="1"/>
  <c r="M7" i="6"/>
  <c r="M13" i="6"/>
  <c r="M20" i="6"/>
  <c r="M28" i="6"/>
  <c r="M24" i="6"/>
  <c r="M47" i="6"/>
  <c r="M59" i="6"/>
  <c r="M61" i="6" s="1"/>
  <c r="M60" i="6"/>
  <c r="N7" i="6"/>
  <c r="N13" i="6"/>
  <c r="N18" i="6" s="1"/>
  <c r="N20" i="6"/>
  <c r="N24" i="6"/>
  <c r="N47" i="6"/>
  <c r="N59" i="6"/>
  <c r="N61" i="6" s="1"/>
  <c r="N60" i="6"/>
  <c r="O7" i="6"/>
  <c r="O13" i="6"/>
  <c r="O20" i="6"/>
  <c r="O24" i="6"/>
  <c r="O47" i="6"/>
  <c r="O59" i="6"/>
  <c r="O61" i="6" s="1"/>
  <c r="O60" i="6"/>
  <c r="P7" i="6"/>
  <c r="P18" i="6" s="1"/>
  <c r="P29" i="6" s="1"/>
  <c r="P57" i="35" s="1"/>
  <c r="P38" i="35" s="1"/>
  <c r="P13" i="6"/>
  <c r="P20" i="6"/>
  <c r="P28" i="6" s="1"/>
  <c r="P24" i="6"/>
  <c r="P47" i="6"/>
  <c r="P59" i="6"/>
  <c r="P60" i="6"/>
  <c r="Q7" i="6"/>
  <c r="Q18" i="6" s="1"/>
  <c r="Q13" i="6"/>
  <c r="Q20" i="6"/>
  <c r="Q24" i="6"/>
  <c r="Q47" i="6"/>
  <c r="Q59" i="6"/>
  <c r="Q61" i="6" s="1"/>
  <c r="Q60" i="6"/>
  <c r="R7" i="6"/>
  <c r="R18" i="6" s="1"/>
  <c r="R13" i="6"/>
  <c r="R20" i="6"/>
  <c r="R28" i="6"/>
  <c r="R29" i="6"/>
  <c r="R57" i="35" s="1"/>
  <c r="R38" i="35" s="1"/>
  <c r="R41" i="35" s="1"/>
  <c r="R45" i="35" s="1"/>
  <c r="R24" i="6"/>
  <c r="R47" i="6"/>
  <c r="R59" i="6"/>
  <c r="R61" i="6"/>
  <c r="R60" i="6"/>
  <c r="G6" i="36"/>
  <c r="G13" i="36" s="1"/>
  <c r="G31" i="36" s="1"/>
  <c r="G9" i="36"/>
  <c r="G16" i="36"/>
  <c r="G30" i="36" s="1"/>
  <c r="G19" i="36"/>
  <c r="H12" i="36"/>
  <c r="I12" i="36" s="1"/>
  <c r="J12" i="36"/>
  <c r="H22" i="36"/>
  <c r="I22" i="36" s="1"/>
  <c r="J22" i="36" s="1"/>
  <c r="K22" i="36" s="1"/>
  <c r="L22" i="36" s="1"/>
  <c r="M22" i="36" s="1"/>
  <c r="N22" i="36" s="1"/>
  <c r="O22" i="36" s="1"/>
  <c r="P22" i="36" s="1"/>
  <c r="Q22" i="36" s="1"/>
  <c r="R22" i="36" s="1"/>
  <c r="S22" i="36" s="1"/>
  <c r="H23" i="36"/>
  <c r="H24" i="36"/>
  <c r="H25" i="36"/>
  <c r="H26" i="36"/>
  <c r="H27" i="36"/>
  <c r="I24" i="36"/>
  <c r="J24" i="36" s="1"/>
  <c r="K24" i="36" s="1"/>
  <c r="I25" i="36"/>
  <c r="I26" i="36"/>
  <c r="J26" i="36" s="1"/>
  <c r="K26" i="36" s="1"/>
  <c r="L26" i="36" s="1"/>
  <c r="I27" i="36"/>
  <c r="J27" i="36"/>
  <c r="K27" i="36" s="1"/>
  <c r="L27" i="36" s="1"/>
  <c r="L24" i="36"/>
  <c r="M24" i="36" s="1"/>
  <c r="N24" i="36" s="1"/>
  <c r="O24" i="36" s="1"/>
  <c r="M26" i="36"/>
  <c r="N26" i="36" s="1"/>
  <c r="O26" i="36" s="1"/>
  <c r="M27" i="36"/>
  <c r="N27" i="36" s="1"/>
  <c r="O27" i="36" s="1"/>
  <c r="P27" i="36" s="1"/>
  <c r="Q27" i="36" s="1"/>
  <c r="R27" i="36" s="1"/>
  <c r="S27" i="36" s="1"/>
  <c r="T27" i="36" s="1"/>
  <c r="P24" i="36"/>
  <c r="Q24" i="36" s="1"/>
  <c r="R24" i="36" s="1"/>
  <c r="S24" i="36" s="1"/>
  <c r="T24" i="36" s="1"/>
  <c r="P26" i="36"/>
  <c r="Q26" i="36" s="1"/>
  <c r="D60" i="36"/>
  <c r="D56" i="36"/>
  <c r="D51" i="36"/>
  <c r="D44" i="36"/>
  <c r="D40" i="36"/>
  <c r="D39" i="36"/>
  <c r="D37" i="36"/>
  <c r="E6" i="36"/>
  <c r="E9" i="36"/>
  <c r="E16" i="36"/>
  <c r="E19" i="36"/>
  <c r="E30" i="36"/>
  <c r="F6" i="36"/>
  <c r="F9" i="36"/>
  <c r="F16" i="36"/>
  <c r="F30" i="36" s="1"/>
  <c r="F19" i="36"/>
  <c r="E3" i="36"/>
  <c r="K2" i="36"/>
  <c r="L2" i="36" s="1"/>
  <c r="M2" i="36" s="1"/>
  <c r="N2" i="36" s="1"/>
  <c r="O2" i="36" s="1"/>
  <c r="P2" i="36" s="1"/>
  <c r="Q2" i="36" s="1"/>
  <c r="R2" i="36" s="1"/>
  <c r="S2" i="36" s="1"/>
  <c r="T2" i="36" s="1"/>
  <c r="E16" i="35"/>
  <c r="E58" i="35"/>
  <c r="F58" i="35"/>
  <c r="R49" i="35"/>
  <c r="D16" i="35"/>
  <c r="D30" i="35" s="1"/>
  <c r="I2" i="35"/>
  <c r="J2" i="35" s="1"/>
  <c r="K2" i="35" s="1"/>
  <c r="L2" i="35" s="1"/>
  <c r="M2" i="35" s="1"/>
  <c r="N2" i="35"/>
  <c r="O2" i="35"/>
  <c r="P2" i="35" s="1"/>
  <c r="Q2" i="35" s="1"/>
  <c r="R2" i="35" s="1"/>
  <c r="Q38" i="6"/>
  <c r="R38" i="6"/>
  <c r="Q39" i="6"/>
  <c r="R39" i="6"/>
  <c r="S7" i="6"/>
  <c r="D7" i="6"/>
  <c r="S20" i="6"/>
  <c r="S13" i="6"/>
  <c r="S24" i="6"/>
  <c r="R59" i="17"/>
  <c r="S59" i="17" s="1"/>
  <c r="T59" i="17" s="1"/>
  <c r="J59" i="17"/>
  <c r="K59" i="17" s="1"/>
  <c r="S59" i="6"/>
  <c r="S61" i="6" s="1"/>
  <c r="S60" i="6"/>
  <c r="S52" i="6"/>
  <c r="F87" i="17"/>
  <c r="G87" i="17"/>
  <c r="H87" i="17" s="1"/>
  <c r="F58" i="17"/>
  <c r="G58" i="17" s="1"/>
  <c r="H58" i="17" s="1"/>
  <c r="S47" i="6"/>
  <c r="G16" i="15"/>
  <c r="G30" i="15"/>
  <c r="G55" i="15" s="1"/>
  <c r="G19" i="15"/>
  <c r="H12" i="15"/>
  <c r="F12" i="35"/>
  <c r="H23" i="15"/>
  <c r="E6" i="15"/>
  <c r="E13" i="15" s="1"/>
  <c r="E31" i="15" s="1"/>
  <c r="E9" i="15"/>
  <c r="E16" i="15"/>
  <c r="E19" i="15"/>
  <c r="E30" i="15" s="1"/>
  <c r="F6" i="15"/>
  <c r="F13" i="15" s="1"/>
  <c r="F31" i="15" s="1"/>
  <c r="F9" i="15"/>
  <c r="F16" i="15"/>
  <c r="F30" i="15" s="1"/>
  <c r="F19" i="15"/>
  <c r="G6" i="15"/>
  <c r="G13" i="15"/>
  <c r="G91" i="17" s="1"/>
  <c r="G93" i="17" s="1"/>
  <c r="G9" i="15"/>
  <c r="H22" i="15"/>
  <c r="H24" i="15"/>
  <c r="F24" i="35" s="1"/>
  <c r="H9" i="17"/>
  <c r="H10" i="17" s="1"/>
  <c r="I10" i="17"/>
  <c r="J10" i="17" s="1"/>
  <c r="K10" i="17" s="1"/>
  <c r="H25" i="15"/>
  <c r="I25" i="15" s="1"/>
  <c r="H26" i="15"/>
  <c r="F26" i="35" s="1"/>
  <c r="H27" i="15"/>
  <c r="F27" i="35" s="1"/>
  <c r="I24" i="15"/>
  <c r="J24" i="15" s="1"/>
  <c r="I9" i="17"/>
  <c r="I26" i="15"/>
  <c r="I27" i="15"/>
  <c r="G27" i="35" s="1"/>
  <c r="J9" i="17"/>
  <c r="K9" i="17"/>
  <c r="L9" i="17"/>
  <c r="M9" i="17"/>
  <c r="N9" i="17"/>
  <c r="O9" i="17"/>
  <c r="P9" i="17"/>
  <c r="Q9" i="17"/>
  <c r="R9" i="17"/>
  <c r="S9" i="17"/>
  <c r="T9" i="17"/>
  <c r="E3" i="15"/>
  <c r="F45" i="17"/>
  <c r="G45" i="17"/>
  <c r="D74" i="17" s="1"/>
  <c r="E45" i="17"/>
  <c r="F42" i="17"/>
  <c r="F54" i="17"/>
  <c r="G55" i="17" s="1"/>
  <c r="G42" i="17"/>
  <c r="G54" i="17" s="1"/>
  <c r="H54" i="17" s="1"/>
  <c r="E42" i="17"/>
  <c r="E54" i="17" s="1"/>
  <c r="F41" i="17"/>
  <c r="F52" i="17" s="1"/>
  <c r="G53" i="17" s="1"/>
  <c r="G41" i="17"/>
  <c r="G52" i="17" s="1"/>
  <c r="E41" i="17"/>
  <c r="E52" i="17" s="1"/>
  <c r="F39" i="17"/>
  <c r="G39" i="17"/>
  <c r="D73" i="17" s="1"/>
  <c r="D72" i="17"/>
  <c r="E39" i="17"/>
  <c r="F36" i="17"/>
  <c r="F49" i="17" s="1"/>
  <c r="G36" i="17"/>
  <c r="G49" i="17" s="1"/>
  <c r="E36" i="17"/>
  <c r="F35" i="17"/>
  <c r="G35" i="17"/>
  <c r="E35" i="17"/>
  <c r="E47" i="17" s="1"/>
  <c r="N30" i="17"/>
  <c r="N29" i="17"/>
  <c r="F27" i="17"/>
  <c r="F26" i="17" s="1"/>
  <c r="F66" i="17" s="1"/>
  <c r="N27" i="17"/>
  <c r="N26" i="17"/>
  <c r="F24" i="17"/>
  <c r="F23" i="17"/>
  <c r="G24" i="17"/>
  <c r="H24" i="17"/>
  <c r="H23" i="17" s="1"/>
  <c r="I24" i="17"/>
  <c r="J24" i="17"/>
  <c r="J23" i="17" s="1"/>
  <c r="K24" i="17"/>
  <c r="L24" i="17"/>
  <c r="M24" i="17"/>
  <c r="M23" i="17" s="1"/>
  <c r="N24" i="17"/>
  <c r="N23" i="17" s="1"/>
  <c r="O24" i="17"/>
  <c r="O23" i="17" s="1"/>
  <c r="P24" i="17"/>
  <c r="P23" i="17" s="1"/>
  <c r="Q24" i="17"/>
  <c r="Q23" i="17" s="1"/>
  <c r="R24" i="17"/>
  <c r="R23" i="17" s="1"/>
  <c r="S24" i="17"/>
  <c r="S23" i="17" s="1"/>
  <c r="T24" i="17"/>
  <c r="T23" i="17" s="1"/>
  <c r="T66" i="17" s="1"/>
  <c r="E24" i="17"/>
  <c r="G25" i="33"/>
  <c r="S18" i="33"/>
  <c r="E18" i="33"/>
  <c r="F30" i="17" s="1"/>
  <c r="F29" i="17" s="1"/>
  <c r="F67" i="17" s="1"/>
  <c r="F30" i="34"/>
  <c r="F29" i="34" s="1"/>
  <c r="F67" i="34" s="1"/>
  <c r="E20" i="33"/>
  <c r="F20" i="33" s="1"/>
  <c r="G20" i="33" s="1"/>
  <c r="H20" i="33" s="1"/>
  <c r="G22" i="33"/>
  <c r="H42" i="34"/>
  <c r="R18" i="33"/>
  <c r="Q18" i="33"/>
  <c r="R30" i="34"/>
  <c r="R29" i="34" s="1"/>
  <c r="R67" i="34"/>
  <c r="P18" i="33"/>
  <c r="Q30" i="34" s="1"/>
  <c r="Q29" i="34" s="1"/>
  <c r="Q67" i="34" s="1"/>
  <c r="O18" i="33"/>
  <c r="N18" i="33"/>
  <c r="M18" i="33"/>
  <c r="N30" i="34"/>
  <c r="N29" i="34" s="1"/>
  <c r="N67" i="34" s="1"/>
  <c r="L18" i="33"/>
  <c r="M30" i="34"/>
  <c r="M29" i="34" s="1"/>
  <c r="K18" i="33"/>
  <c r="J18" i="33"/>
  <c r="J19" i="33" s="1"/>
  <c r="I18" i="33"/>
  <c r="I19" i="33" s="1"/>
  <c r="J30" i="34"/>
  <c r="J29" i="34" s="1"/>
  <c r="J67" i="34" s="1"/>
  <c r="H18" i="33"/>
  <c r="I30" i="34"/>
  <c r="I29" i="34" s="1"/>
  <c r="I67" i="34"/>
  <c r="G18" i="33"/>
  <c r="F23" i="33"/>
  <c r="F26" i="33" s="1"/>
  <c r="F27" i="33" s="1"/>
  <c r="E23" i="33"/>
  <c r="E26" i="33" s="1"/>
  <c r="E27" i="33" s="1"/>
  <c r="D23" i="33"/>
  <c r="D26" i="33"/>
  <c r="D27" i="33" s="1"/>
  <c r="C23" i="33"/>
  <c r="C26" i="33" s="1"/>
  <c r="C27" i="33" s="1"/>
  <c r="B23" i="33"/>
  <c r="B26" i="33"/>
  <c r="B27" i="33"/>
  <c r="D18" i="33"/>
  <c r="C18" i="33"/>
  <c r="C20" i="33"/>
  <c r="B18" i="33"/>
  <c r="B20" i="33"/>
  <c r="R19" i="33"/>
  <c r="Q19" i="33"/>
  <c r="P19" i="33"/>
  <c r="N19" i="33"/>
  <c r="M19" i="33"/>
  <c r="F18" i="33"/>
  <c r="F19" i="33"/>
  <c r="E19" i="33"/>
  <c r="C19" i="33"/>
  <c r="F10" i="33"/>
  <c r="F14" i="33"/>
  <c r="F15" i="33" s="1"/>
  <c r="E10" i="33"/>
  <c r="E14" i="33" s="1"/>
  <c r="E15" i="33"/>
  <c r="D10" i="33"/>
  <c r="D14" i="33" s="1"/>
  <c r="D15" i="33" s="1"/>
  <c r="C10" i="33"/>
  <c r="C14" i="33" s="1"/>
  <c r="C15" i="33" s="1"/>
  <c r="B10" i="33"/>
  <c r="B14" i="33"/>
  <c r="B15" i="33" s="1"/>
  <c r="E5" i="33"/>
  <c r="E7" i="33" s="1"/>
  <c r="S5" i="33"/>
  <c r="T27" i="34" s="1"/>
  <c r="G9" i="33"/>
  <c r="H9" i="33" s="1"/>
  <c r="I9" i="33" s="1"/>
  <c r="R5" i="33"/>
  <c r="Q5" i="33"/>
  <c r="P5" i="33"/>
  <c r="O5" i="33"/>
  <c r="N5" i="33"/>
  <c r="M5" i="33"/>
  <c r="N27" i="34"/>
  <c r="N26" i="34" s="1"/>
  <c r="N66" i="34" s="1"/>
  <c r="L5" i="33"/>
  <c r="K5" i="33"/>
  <c r="J5" i="33"/>
  <c r="I5" i="33"/>
  <c r="J27" i="34" s="1"/>
  <c r="J26" i="34"/>
  <c r="J66" i="34"/>
  <c r="H5" i="33"/>
  <c r="G5" i="33"/>
  <c r="G6" i="33" s="1"/>
  <c r="F13" i="33"/>
  <c r="E13" i="33"/>
  <c r="D13" i="33"/>
  <c r="C13" i="33"/>
  <c r="B13" i="33"/>
  <c r="D5" i="33"/>
  <c r="C5" i="33"/>
  <c r="C7" i="33"/>
  <c r="B5" i="33"/>
  <c r="B7" i="33" s="1"/>
  <c r="R6" i="33"/>
  <c r="O6" i="33"/>
  <c r="N6" i="33"/>
  <c r="M6" i="33"/>
  <c r="K6" i="33"/>
  <c r="J6" i="33"/>
  <c r="F5" i="33"/>
  <c r="F6" i="33"/>
  <c r="C6" i="33"/>
  <c r="I58" i="17"/>
  <c r="J58" i="17" s="1"/>
  <c r="K58" i="17" s="1"/>
  <c r="L58" i="17" s="1"/>
  <c r="H11" i="17"/>
  <c r="H12" i="17"/>
  <c r="I11" i="17"/>
  <c r="I13" i="17" s="1"/>
  <c r="H13" i="17"/>
  <c r="H14" i="17"/>
  <c r="I84" i="17"/>
  <c r="J11" i="17"/>
  <c r="J84" i="17"/>
  <c r="K84" i="17"/>
  <c r="L84" i="17"/>
  <c r="M84" i="17"/>
  <c r="N84" i="17"/>
  <c r="O84" i="17"/>
  <c r="P84" i="17"/>
  <c r="Q84" i="17"/>
  <c r="R84" i="17"/>
  <c r="S84" i="17"/>
  <c r="T84" i="17"/>
  <c r="S64" i="6"/>
  <c r="S18" i="6"/>
  <c r="S28" i="6"/>
  <c r="S29" i="6"/>
  <c r="S30" i="6" s="1"/>
  <c r="F3" i="17"/>
  <c r="G3" i="17"/>
  <c r="G55" i="36"/>
  <c r="G58" i="15"/>
  <c r="G58" i="36"/>
  <c r="G50" i="15"/>
  <c r="G50" i="36"/>
  <c r="K2" i="15"/>
  <c r="L2" i="15"/>
  <c r="M2" i="15"/>
  <c r="N2" i="15" s="1"/>
  <c r="O2" i="15" s="1"/>
  <c r="P2" i="15" s="1"/>
  <c r="Q2" i="15" s="1"/>
  <c r="R2" i="15" s="1"/>
  <c r="S2" i="15" s="1"/>
  <c r="T2" i="15" s="1"/>
  <c r="R30" i="6"/>
  <c r="S37" i="6"/>
  <c r="S36" i="6"/>
  <c r="S40" i="6" s="1"/>
  <c r="S38" i="6"/>
  <c r="S39" i="6"/>
  <c r="G82" i="17"/>
  <c r="H82" i="17" s="1"/>
  <c r="I82" i="17" s="1"/>
  <c r="J82" i="17" s="1"/>
  <c r="K82" i="17" s="1"/>
  <c r="L82" i="17" s="1"/>
  <c r="M82" i="17" s="1"/>
  <c r="N82" i="17" s="1"/>
  <c r="O82" i="17" s="1"/>
  <c r="P82" i="17" s="1"/>
  <c r="Q82" i="17" s="1"/>
  <c r="R82" i="17" s="1"/>
  <c r="S82" i="17" s="1"/>
  <c r="T82" i="17" s="1"/>
  <c r="T91" i="17"/>
  <c r="T93" i="17" s="1"/>
  <c r="T97" i="17"/>
  <c r="T96" i="17"/>
  <c r="T98" i="17" s="1"/>
  <c r="H3" i="17"/>
  <c r="I19" i="17"/>
  <c r="J19" i="17" s="1"/>
  <c r="H84" i="17"/>
  <c r="S96" i="17"/>
  <c r="S98" i="17" s="1"/>
  <c r="S91" i="17"/>
  <c r="S93" i="17" s="1"/>
  <c r="S97" i="17" s="1"/>
  <c r="H38" i="6"/>
  <c r="I38" i="6"/>
  <c r="J38" i="6"/>
  <c r="K38" i="6"/>
  <c r="L38" i="6"/>
  <c r="M38" i="6"/>
  <c r="N38" i="6"/>
  <c r="O38" i="6"/>
  <c r="P38" i="6"/>
  <c r="G38" i="6"/>
  <c r="D14" i="6"/>
  <c r="G9" i="17"/>
  <c r="F39" i="6"/>
  <c r="G10" i="25" s="1"/>
  <c r="G12" i="25" s="1"/>
  <c r="G16" i="25" s="1"/>
  <c r="F36" i="6"/>
  <c r="F40" i="6" s="1"/>
  <c r="G39" i="6"/>
  <c r="H39" i="6"/>
  <c r="I39" i="6"/>
  <c r="J39" i="6"/>
  <c r="K39" i="6"/>
  <c r="L39" i="6"/>
  <c r="M39" i="6"/>
  <c r="N39" i="6"/>
  <c r="O39" i="6"/>
  <c r="P39" i="6"/>
  <c r="E39" i="6"/>
  <c r="E36" i="6"/>
  <c r="E40" i="6" s="1"/>
  <c r="G84" i="17"/>
  <c r="G88" i="17"/>
  <c r="G13" i="17"/>
  <c r="D56" i="15"/>
  <c r="H20" i="17"/>
  <c r="E9" i="17"/>
  <c r="F43" i="17"/>
  <c r="F44" i="17"/>
  <c r="F65" i="17" s="1"/>
  <c r="G43" i="17"/>
  <c r="G44" i="17"/>
  <c r="G65" i="17" s="1"/>
  <c r="G37" i="17"/>
  <c r="E23" i="17"/>
  <c r="G23" i="17"/>
  <c r="I23" i="17"/>
  <c r="K23" i="17"/>
  <c r="L23" i="17"/>
  <c r="D27" i="6"/>
  <c r="D26" i="6"/>
  <c r="D25" i="6"/>
  <c r="D23" i="6"/>
  <c r="D22" i="6"/>
  <c r="D21" i="6"/>
  <c r="D39" i="15"/>
  <c r="F9" i="17"/>
  <c r="H55" i="17"/>
  <c r="F55" i="17"/>
  <c r="F53" i="17"/>
  <c r="D15" i="6"/>
  <c r="D12" i="6"/>
  <c r="D11" i="6"/>
  <c r="D60" i="15"/>
  <c r="D51" i="15"/>
  <c r="D40" i="15"/>
  <c r="D37" i="15"/>
  <c r="D93" i="17"/>
  <c r="C4" i="25"/>
  <c r="D4" i="25"/>
  <c r="G9" i="25"/>
  <c r="H9" i="25"/>
  <c r="I9" i="25" s="1"/>
  <c r="D19" i="25"/>
  <c r="E20" i="25" s="1"/>
  <c r="E19" i="25"/>
  <c r="D8" i="6"/>
  <c r="D10" i="6"/>
  <c r="D16" i="6"/>
  <c r="D17" i="6"/>
  <c r="G20" i="17"/>
  <c r="E27" i="25"/>
  <c r="E28" i="25" s="1"/>
  <c r="G11" i="25"/>
  <c r="F11" i="25"/>
  <c r="F7" i="25" s="1"/>
  <c r="C3" i="25"/>
  <c r="B69" i="17"/>
  <c r="I20" i="17"/>
  <c r="G96" i="17"/>
  <c r="G97" i="17"/>
  <c r="G98" i="17" s="1"/>
  <c r="B2" i="25"/>
  <c r="D44" i="15"/>
  <c r="I10" i="25"/>
  <c r="I14" i="25"/>
  <c r="F10" i="25"/>
  <c r="H10" i="25"/>
  <c r="H14" i="25"/>
  <c r="M18" i="6"/>
  <c r="M29" i="6" s="1"/>
  <c r="J13" i="17"/>
  <c r="K11" i="17"/>
  <c r="H30" i="17"/>
  <c r="H29" i="17" s="1"/>
  <c r="H67" i="17" s="1"/>
  <c r="G19" i="33"/>
  <c r="L30" i="34"/>
  <c r="L29" i="34"/>
  <c r="L67" i="34" s="1"/>
  <c r="L30" i="17"/>
  <c r="L29" i="17" s="1"/>
  <c r="L67" i="17" s="1"/>
  <c r="K19" i="33"/>
  <c r="P30" i="34"/>
  <c r="P29" i="34"/>
  <c r="P30" i="17"/>
  <c r="P29" i="17" s="1"/>
  <c r="P67" i="17" s="1"/>
  <c r="O19" i="33"/>
  <c r="G24" i="35"/>
  <c r="J20" i="17"/>
  <c r="K19" i="17"/>
  <c r="F3" i="35"/>
  <c r="F48" i="35" s="1"/>
  <c r="H3" i="15"/>
  <c r="H48" i="15" s="1"/>
  <c r="I3" i="17"/>
  <c r="J3" i="17" s="1"/>
  <c r="H3" i="36"/>
  <c r="H48" i="36" s="1"/>
  <c r="T26" i="34"/>
  <c r="T27" i="17"/>
  <c r="T26" i="17" s="1"/>
  <c r="S6" i="33"/>
  <c r="F27" i="34"/>
  <c r="F26" i="34" s="1"/>
  <c r="F66" i="34" s="1"/>
  <c r="F7" i="33"/>
  <c r="G7" i="33" s="1"/>
  <c r="E6" i="33"/>
  <c r="H25" i="33"/>
  <c r="H52" i="17"/>
  <c r="H53" i="17" s="1"/>
  <c r="F25" i="35"/>
  <c r="F23" i="35"/>
  <c r="I23" i="15"/>
  <c r="J10" i="25"/>
  <c r="J14" i="25" s="1"/>
  <c r="G14" i="25"/>
  <c r="B6" i="33"/>
  <c r="I27" i="34"/>
  <c r="I26" i="34" s="1"/>
  <c r="I66" i="34" s="1"/>
  <c r="I27" i="17"/>
  <c r="I26" i="17"/>
  <c r="I66" i="17"/>
  <c r="H6" i="33"/>
  <c r="M27" i="34"/>
  <c r="M26" i="34"/>
  <c r="L6" i="33"/>
  <c r="M27" i="17"/>
  <c r="M26" i="17"/>
  <c r="Q27" i="34"/>
  <c r="Q26" i="34" s="1"/>
  <c r="Q66" i="34"/>
  <c r="Q27" i="17"/>
  <c r="Q26" i="17" s="1"/>
  <c r="P6" i="33"/>
  <c r="J36" i="34"/>
  <c r="J9" i="33"/>
  <c r="K36" i="34" s="1"/>
  <c r="J36" i="17"/>
  <c r="B19" i="33"/>
  <c r="E30" i="34"/>
  <c r="E29" i="34" s="1"/>
  <c r="E67" i="34" s="1"/>
  <c r="D20" i="33"/>
  <c r="D19" i="33"/>
  <c r="E30" i="17"/>
  <c r="E29" i="17" s="1"/>
  <c r="E67" i="17"/>
  <c r="G3" i="36"/>
  <c r="G48" i="36"/>
  <c r="E3" i="6"/>
  <c r="F3" i="6" s="1"/>
  <c r="E3" i="35"/>
  <c r="E48" i="35" s="1"/>
  <c r="G3" i="15"/>
  <c r="G48" i="15"/>
  <c r="G27" i="34"/>
  <c r="G26" i="34" s="1"/>
  <c r="G27" i="17"/>
  <c r="G26" i="17"/>
  <c r="G66" i="17" s="1"/>
  <c r="I36" i="34"/>
  <c r="I36" i="17"/>
  <c r="G30" i="34"/>
  <c r="G29" i="34"/>
  <c r="G30" i="17"/>
  <c r="G29" i="17"/>
  <c r="G67" i="17" s="1"/>
  <c r="M30" i="17"/>
  <c r="M29" i="17"/>
  <c r="G32" i="17"/>
  <c r="G57" i="17" s="1"/>
  <c r="G47" i="17"/>
  <c r="H42" i="17"/>
  <c r="F3" i="36"/>
  <c r="F3" i="15"/>
  <c r="D3" i="35"/>
  <c r="K27" i="34"/>
  <c r="K26" i="34" s="1"/>
  <c r="K66" i="34" s="1"/>
  <c r="K27" i="17"/>
  <c r="K26" i="17"/>
  <c r="K66" i="17"/>
  <c r="O27" i="34"/>
  <c r="O26" i="34"/>
  <c r="O66" i="34"/>
  <c r="O27" i="17"/>
  <c r="O26" i="17"/>
  <c r="O66" i="17"/>
  <c r="S27" i="34"/>
  <c r="S26" i="34"/>
  <c r="S27" i="17"/>
  <c r="S26" i="17"/>
  <c r="S66" i="17" s="1"/>
  <c r="H36" i="34"/>
  <c r="H36" i="17"/>
  <c r="H22" i="33"/>
  <c r="I42" i="17" s="1"/>
  <c r="I11" i="36" s="1"/>
  <c r="J27" i="17"/>
  <c r="J26" i="17"/>
  <c r="J66" i="17"/>
  <c r="R30" i="17"/>
  <c r="R29" i="17"/>
  <c r="R67" i="17" s="1"/>
  <c r="J30" i="17"/>
  <c r="J29" i="17"/>
  <c r="G91" i="34"/>
  <c r="G93" i="34"/>
  <c r="G97" i="34" s="1"/>
  <c r="G31" i="15"/>
  <c r="E64" i="6" s="1"/>
  <c r="G67" i="36" s="1"/>
  <c r="I54" i="17"/>
  <c r="T22" i="36"/>
  <c r="D22" i="36"/>
  <c r="H27" i="34"/>
  <c r="H26" i="34"/>
  <c r="H66" i="34"/>
  <c r="H27" i="17"/>
  <c r="H26" i="17"/>
  <c r="H66" i="17"/>
  <c r="L27" i="34"/>
  <c r="L26" i="34"/>
  <c r="L66" i="34" s="1"/>
  <c r="L27" i="17"/>
  <c r="L26" i="17"/>
  <c r="L66" i="17" s="1"/>
  <c r="P27" i="34"/>
  <c r="P26" i="34"/>
  <c r="P66" i="34"/>
  <c r="P27" i="17"/>
  <c r="P26" i="17" s="1"/>
  <c r="P66" i="17" s="1"/>
  <c r="H19" i="33"/>
  <c r="L19" i="33"/>
  <c r="K30" i="34"/>
  <c r="K29" i="34"/>
  <c r="K67" i="34" s="1"/>
  <c r="K30" i="17"/>
  <c r="K29" i="17" s="1"/>
  <c r="K67" i="17"/>
  <c r="O30" i="34"/>
  <c r="O29" i="34" s="1"/>
  <c r="O67" i="34" s="1"/>
  <c r="O30" i="17"/>
  <c r="O29" i="17" s="1"/>
  <c r="O67" i="17" s="1"/>
  <c r="Q30" i="17"/>
  <c r="Q29" i="17" s="1"/>
  <c r="I30" i="17"/>
  <c r="I29" i="17" s="1"/>
  <c r="I67" i="17" s="1"/>
  <c r="F22" i="35"/>
  <c r="I22" i="15"/>
  <c r="N28" i="6"/>
  <c r="D71" i="17"/>
  <c r="F13" i="36"/>
  <c r="F31" i="36" s="1"/>
  <c r="G32" i="36" s="1"/>
  <c r="T30" i="17"/>
  <c r="T29" i="17" s="1"/>
  <c r="T67" i="17" s="1"/>
  <c r="I12" i="15"/>
  <c r="E13" i="36"/>
  <c r="E31" i="36"/>
  <c r="E33" i="36" s="1"/>
  <c r="F33" i="36" s="1"/>
  <c r="G33" i="36" s="1"/>
  <c r="I23" i="36"/>
  <c r="J23" i="36"/>
  <c r="Q28" i="6"/>
  <c r="P61" i="6"/>
  <c r="F28" i="6"/>
  <c r="E61" i="6"/>
  <c r="E44" i="34"/>
  <c r="E65" i="34"/>
  <c r="D72" i="34"/>
  <c r="D73" i="34"/>
  <c r="D31" i="35"/>
  <c r="D33" i="35" s="1"/>
  <c r="E33" i="35" s="1"/>
  <c r="G44" i="34"/>
  <c r="G65" i="34"/>
  <c r="D71" i="34"/>
  <c r="F32" i="34"/>
  <c r="F62" i="34" s="1"/>
  <c r="F63" i="34" s="1"/>
  <c r="I11" i="34"/>
  <c r="I13" i="34" s="1"/>
  <c r="I14" i="34" s="1"/>
  <c r="H12" i="34"/>
  <c r="H13" i="34"/>
  <c r="H14" i="34"/>
  <c r="E19" i="35"/>
  <c r="E30" i="35"/>
  <c r="E31" i="35" s="1"/>
  <c r="E55" i="35"/>
  <c r="H24" i="35"/>
  <c r="K24" i="15"/>
  <c r="M58" i="17"/>
  <c r="J54" i="17"/>
  <c r="I55" i="17"/>
  <c r="K9" i="33"/>
  <c r="K36" i="17"/>
  <c r="G12" i="35"/>
  <c r="J12" i="15"/>
  <c r="H12" i="35" s="1"/>
  <c r="J11" i="34"/>
  <c r="P41" i="35"/>
  <c r="P45" i="35"/>
  <c r="P49" i="35" s="1"/>
  <c r="H47" i="17"/>
  <c r="H48" i="17"/>
  <c r="G66" i="34"/>
  <c r="G32" i="34"/>
  <c r="G62" i="34"/>
  <c r="G63" i="34" s="1"/>
  <c r="I3" i="36"/>
  <c r="I48" i="36"/>
  <c r="G3" i="35"/>
  <c r="G48" i="35" s="1"/>
  <c r="I3" i="15"/>
  <c r="I48" i="15" s="1"/>
  <c r="G62" i="17"/>
  <c r="G63" i="17" s="1"/>
  <c r="G102" i="17"/>
  <c r="G25" i="35"/>
  <c r="J25" i="15"/>
  <c r="H25" i="35" s="1"/>
  <c r="L11" i="17"/>
  <c r="K13" i="17"/>
  <c r="G57" i="15"/>
  <c r="G38" i="15" s="1"/>
  <c r="E57" i="35"/>
  <c r="I42" i="34"/>
  <c r="I22" i="33"/>
  <c r="J42" i="17" s="1"/>
  <c r="E63" i="6"/>
  <c r="G66" i="36"/>
  <c r="G23" i="35"/>
  <c r="J23" i="15"/>
  <c r="I52" i="17"/>
  <c r="I53" i="17"/>
  <c r="I45" i="34"/>
  <c r="I45" i="17"/>
  <c r="I25" i="33"/>
  <c r="G8" i="33"/>
  <c r="H7" i="33"/>
  <c r="J45" i="34"/>
  <c r="J45" i="17"/>
  <c r="J25" i="33"/>
  <c r="H23" i="35"/>
  <c r="K23" i="15"/>
  <c r="K12" i="15"/>
  <c r="L12" i="15" s="1"/>
  <c r="I24" i="35"/>
  <c r="L24" i="15"/>
  <c r="M24" i="15" s="1"/>
  <c r="K25" i="15"/>
  <c r="H35" i="34"/>
  <c r="H32" i="34" s="1"/>
  <c r="H62" i="34" s="1"/>
  <c r="H63" i="34" s="1"/>
  <c r="H35" i="17"/>
  <c r="G10" i="33"/>
  <c r="G12" i="33" s="1"/>
  <c r="J52" i="17"/>
  <c r="F63" i="6"/>
  <c r="H66" i="36" s="1"/>
  <c r="G3" i="6"/>
  <c r="H3" i="6" s="1"/>
  <c r="J42" i="34"/>
  <c r="J22" i="33"/>
  <c r="I11" i="15"/>
  <c r="G11" i="35" s="1"/>
  <c r="N58" i="17"/>
  <c r="G57" i="36"/>
  <c r="L13" i="17"/>
  <c r="M11" i="17"/>
  <c r="J3" i="15"/>
  <c r="J48" i="15"/>
  <c r="J3" i="36"/>
  <c r="J48" i="36" s="1"/>
  <c r="H3" i="35"/>
  <c r="H48" i="35"/>
  <c r="K3" i="17"/>
  <c r="I3" i="35" s="1"/>
  <c r="I48" i="35" s="1"/>
  <c r="L36" i="34"/>
  <c r="L36" i="17"/>
  <c r="L9" i="33"/>
  <c r="M36" i="34" s="1"/>
  <c r="K52" i="17"/>
  <c r="M9" i="33"/>
  <c r="N9" i="33" s="1"/>
  <c r="K3" i="36"/>
  <c r="K48" i="36"/>
  <c r="K3" i="15"/>
  <c r="K48" i="15"/>
  <c r="N11" i="17"/>
  <c r="M13" i="17"/>
  <c r="H39" i="17"/>
  <c r="G14" i="33"/>
  <c r="G63" i="6"/>
  <c r="I66" i="36"/>
  <c r="I23" i="35"/>
  <c r="L23" i="15"/>
  <c r="O58" i="17"/>
  <c r="P58" i="17" s="1"/>
  <c r="K42" i="34"/>
  <c r="K42" i="17"/>
  <c r="K22" i="33"/>
  <c r="L42" i="34" s="1"/>
  <c r="I25" i="35"/>
  <c r="L25" i="15"/>
  <c r="N36" i="34"/>
  <c r="N36" i="17"/>
  <c r="L42" i="17"/>
  <c r="I3" i="6"/>
  <c r="I63" i="6" s="1"/>
  <c r="K66" i="36" s="1"/>
  <c r="H63" i="6"/>
  <c r="J66" i="36" s="1"/>
  <c r="N13" i="17"/>
  <c r="O11" i="17"/>
  <c r="J23" i="35"/>
  <c r="M23" i="15"/>
  <c r="N23" i="15" s="1"/>
  <c r="Q58" i="17"/>
  <c r="R58" i="17" s="1"/>
  <c r="K23" i="35"/>
  <c r="P11" i="17"/>
  <c r="O13" i="17"/>
  <c r="J3" i="6"/>
  <c r="J63" i="6" s="1"/>
  <c r="L66" i="36" s="1"/>
  <c r="L23" i="35"/>
  <c r="O23" i="15"/>
  <c r="P13" i="17"/>
  <c r="Q11" i="17"/>
  <c r="S58" i="17"/>
  <c r="Q13" i="17"/>
  <c r="R11" i="17"/>
  <c r="R13" i="17" s="1"/>
  <c r="T58" i="17"/>
  <c r="G18" i="6"/>
  <c r="G29" i="6"/>
  <c r="G30" i="6" s="1"/>
  <c r="O18" i="6"/>
  <c r="L18" i="6"/>
  <c r="L29" i="6"/>
  <c r="G57" i="35"/>
  <c r="L57" i="15"/>
  <c r="J57" i="35"/>
  <c r="J30" i="6"/>
  <c r="L30" i="6"/>
  <c r="P30" i="6"/>
  <c r="R57" i="15"/>
  <c r="H18" i="6"/>
  <c r="H29" i="6" s="1"/>
  <c r="H57" i="35" s="1"/>
  <c r="H38" i="35" s="1"/>
  <c r="H41" i="35" s="1"/>
  <c r="H45" i="35" s="1"/>
  <c r="H49" i="35" s="1"/>
  <c r="D13" i="6"/>
  <c r="M30" i="6"/>
  <c r="M57" i="35"/>
  <c r="O57" i="15"/>
  <c r="O57" i="36" s="1"/>
  <c r="F29" i="6"/>
  <c r="H57" i="15" s="1"/>
  <c r="I57" i="15"/>
  <c r="I38" i="15" s="1"/>
  <c r="J57" i="15"/>
  <c r="H30" i="6"/>
  <c r="J38" i="35"/>
  <c r="J41" i="35"/>
  <c r="J45" i="35"/>
  <c r="J49" i="35" s="1"/>
  <c r="F30" i="6"/>
  <c r="F57" i="35"/>
  <c r="M38" i="35"/>
  <c r="M41" i="35"/>
  <c r="M45" i="35" s="1"/>
  <c r="M49" i="35" s="1"/>
  <c r="D18" i="6"/>
  <c r="I57" i="36"/>
  <c r="G38" i="35"/>
  <c r="G41" i="35" s="1"/>
  <c r="G45" i="35" s="1"/>
  <c r="G49" i="35" s="1"/>
  <c r="R38" i="15"/>
  <c r="P52" i="6" s="1"/>
  <c r="R57" i="36"/>
  <c r="L57" i="36"/>
  <c r="L38" i="15"/>
  <c r="R38" i="36"/>
  <c r="R41" i="36"/>
  <c r="R45" i="36" s="1"/>
  <c r="R41" i="15"/>
  <c r="R45" i="15" s="1"/>
  <c r="R49" i="15" s="1"/>
  <c r="J52" i="6"/>
  <c r="J37" i="6"/>
  <c r="J36" i="6"/>
  <c r="J40" i="6"/>
  <c r="L38" i="36"/>
  <c r="L41" i="36" s="1"/>
  <c r="L45" i="36" s="1"/>
  <c r="L41" i="15"/>
  <c r="L45" i="15"/>
  <c r="L49" i="15" s="1"/>
  <c r="F38" i="35"/>
  <c r="F41" i="35" s="1"/>
  <c r="F45" i="35" s="1"/>
  <c r="F49" i="35" s="1"/>
  <c r="J57" i="36"/>
  <c r="J38" i="15"/>
  <c r="J41" i="15" s="1"/>
  <c r="J45" i="15" s="1"/>
  <c r="J49" i="15" s="1"/>
  <c r="H52" i="6"/>
  <c r="H37" i="6"/>
  <c r="I11" i="25" s="1"/>
  <c r="J38" i="36"/>
  <c r="J41" i="36" s="1"/>
  <c r="J45" i="36" s="1"/>
  <c r="H36" i="6"/>
  <c r="H40" i="6" s="1"/>
  <c r="I41" i="15" l="1"/>
  <c r="I45" i="15" s="1"/>
  <c r="I49" i="15" s="1"/>
  <c r="I38" i="36"/>
  <c r="I41" i="36" s="1"/>
  <c r="I45" i="36" s="1"/>
  <c r="G52" i="6"/>
  <c r="G37" i="6"/>
  <c r="I7" i="25"/>
  <c r="I8" i="25" s="1"/>
  <c r="I12" i="25"/>
  <c r="I16" i="25" s="1"/>
  <c r="I15" i="25" s="1"/>
  <c r="I17" i="25" s="1"/>
  <c r="H57" i="36"/>
  <c r="H38" i="15"/>
  <c r="J49" i="36"/>
  <c r="R49" i="36"/>
  <c r="L49" i="36"/>
  <c r="N57" i="15"/>
  <c r="L57" i="35"/>
  <c r="L38" i="35" s="1"/>
  <c r="L41" i="35" s="1"/>
  <c r="L45" i="35" s="1"/>
  <c r="L49" i="35" s="1"/>
  <c r="P37" i="6"/>
  <c r="P36" i="6" s="1"/>
  <c r="P40" i="6" s="1"/>
  <c r="O38" i="15"/>
  <c r="O36" i="34"/>
  <c r="O9" i="33"/>
  <c r="E38" i="35"/>
  <c r="E41" i="35" s="1"/>
  <c r="E45" i="35" s="1"/>
  <c r="E49" i="35" s="1"/>
  <c r="E52" i="35" s="1"/>
  <c r="J14" i="34"/>
  <c r="G38" i="34"/>
  <c r="G64" i="34" s="1"/>
  <c r="S11" i="17"/>
  <c r="H20" i="36"/>
  <c r="H20" i="15"/>
  <c r="M23" i="35"/>
  <c r="P23" i="15"/>
  <c r="K3" i="6"/>
  <c r="O36" i="17"/>
  <c r="H37" i="17"/>
  <c r="H32" i="17"/>
  <c r="L52" i="17"/>
  <c r="K45" i="34"/>
  <c r="K45" i="17"/>
  <c r="K25" i="33"/>
  <c r="G38" i="36"/>
  <c r="E52" i="6"/>
  <c r="G41" i="15"/>
  <c r="I47" i="17"/>
  <c r="I48" i="17" s="1"/>
  <c r="H7" i="15"/>
  <c r="J87" i="34"/>
  <c r="I88" i="34"/>
  <c r="H11" i="36"/>
  <c r="H11" i="15"/>
  <c r="K24" i="35"/>
  <c r="N24" i="15"/>
  <c r="J55" i="17"/>
  <c r="J11" i="36"/>
  <c r="K54" i="17"/>
  <c r="K55" i="17"/>
  <c r="J11" i="15"/>
  <c r="H11" i="35" s="1"/>
  <c r="J26" i="15"/>
  <c r="G26" i="35"/>
  <c r="G32" i="15"/>
  <c r="F33" i="15"/>
  <c r="G33" i="15" s="1"/>
  <c r="F32" i="15"/>
  <c r="D32" i="35" s="1"/>
  <c r="G38" i="17"/>
  <c r="G64" i="17" s="1"/>
  <c r="G101" i="17"/>
  <c r="E27" i="17"/>
  <c r="E26" i="17" s="1"/>
  <c r="E27" i="34"/>
  <c r="E26" i="34" s="1"/>
  <c r="D7" i="33"/>
  <c r="D6" i="33"/>
  <c r="S30" i="34"/>
  <c r="S29" i="34" s="1"/>
  <c r="S67" i="34" s="1"/>
  <c r="S30" i="17"/>
  <c r="S29" i="17" s="1"/>
  <c r="S67" i="17" s="1"/>
  <c r="M67" i="17"/>
  <c r="M66" i="17"/>
  <c r="F47" i="17"/>
  <c r="G48" i="17" s="1"/>
  <c r="F37" i="17"/>
  <c r="F38" i="17" s="1"/>
  <c r="F64" i="17" s="1"/>
  <c r="F32" i="17"/>
  <c r="J24" i="35"/>
  <c r="J12" i="35"/>
  <c r="M12" i="15"/>
  <c r="E32" i="35"/>
  <c r="K23" i="36"/>
  <c r="L23" i="36" s="1"/>
  <c r="M23" i="36" s="1"/>
  <c r="N23" i="36" s="1"/>
  <c r="O23" i="36" s="1"/>
  <c r="P23" i="36" s="1"/>
  <c r="Q23" i="36" s="1"/>
  <c r="R23" i="36" s="1"/>
  <c r="S23" i="36" s="1"/>
  <c r="T23" i="36" s="1"/>
  <c r="J25" i="35"/>
  <c r="M25" i="15"/>
  <c r="H7" i="36"/>
  <c r="K53" i="17"/>
  <c r="J53" i="17"/>
  <c r="J13" i="34"/>
  <c r="K11" i="34"/>
  <c r="I12" i="35"/>
  <c r="G13" i="33"/>
  <c r="H39" i="34"/>
  <c r="G17" i="25"/>
  <c r="H21" i="36"/>
  <c r="R26" i="36"/>
  <c r="S26" i="36" s="1"/>
  <c r="T26" i="36" s="1"/>
  <c r="D26" i="36"/>
  <c r="L22" i="33"/>
  <c r="H37" i="34"/>
  <c r="L3" i="17"/>
  <c r="H49" i="17"/>
  <c r="H50" i="17" s="1"/>
  <c r="J25" i="36"/>
  <c r="K25" i="36" s="1"/>
  <c r="L25" i="36" s="1"/>
  <c r="M25" i="36" s="1"/>
  <c r="N25" i="36" s="1"/>
  <c r="O25" i="36" s="1"/>
  <c r="P25" i="36" s="1"/>
  <c r="Q25" i="36" s="1"/>
  <c r="R25" i="36" s="1"/>
  <c r="S25" i="36" s="1"/>
  <c r="T25" i="36" s="1"/>
  <c r="D25" i="36"/>
  <c r="D12" i="36"/>
  <c r="K12" i="36"/>
  <c r="L12" i="36" s="1"/>
  <c r="M12" i="36" s="1"/>
  <c r="N12" i="36" s="1"/>
  <c r="O12" i="36" s="1"/>
  <c r="P12" i="36" s="1"/>
  <c r="Q12" i="36" s="1"/>
  <c r="R12" i="36" s="1"/>
  <c r="S12" i="36" s="1"/>
  <c r="T12" i="36" s="1"/>
  <c r="G22" i="35"/>
  <c r="J22" i="15"/>
  <c r="G15" i="25"/>
  <c r="G7" i="25"/>
  <c r="G8" i="25" s="1"/>
  <c r="Q6" i="33"/>
  <c r="R27" i="17"/>
  <c r="R26" i="17" s="1"/>
  <c r="R66" i="17" s="1"/>
  <c r="R27" i="34"/>
  <c r="R26" i="34" s="1"/>
  <c r="R66" i="34" s="1"/>
  <c r="H21" i="33"/>
  <c r="I20" i="33"/>
  <c r="J20" i="33" s="1"/>
  <c r="J67" i="17"/>
  <c r="I28" i="6"/>
  <c r="D20" i="6"/>
  <c r="M36" i="17"/>
  <c r="I7" i="33"/>
  <c r="H8" i="33"/>
  <c r="F32" i="36"/>
  <c r="E22" i="25"/>
  <c r="D2" i="25"/>
  <c r="B5" i="25"/>
  <c r="Q67" i="17"/>
  <c r="Q66" i="17"/>
  <c r="E38" i="17"/>
  <c r="E64" i="17" s="1"/>
  <c r="I12" i="34"/>
  <c r="J12" i="34" s="1"/>
  <c r="K12" i="34" s="1"/>
  <c r="K20" i="17"/>
  <c r="L19" i="17"/>
  <c r="I87" i="17"/>
  <c r="J87" i="17" s="1"/>
  <c r="K87" i="17" s="1"/>
  <c r="H88" i="17"/>
  <c r="I14" i="17"/>
  <c r="J14" i="17" s="1"/>
  <c r="K14" i="17" s="1"/>
  <c r="L14" i="17" s="1"/>
  <c r="M14" i="17" s="1"/>
  <c r="N14" i="17" s="1"/>
  <c r="O14" i="17" s="1"/>
  <c r="P14" i="17" s="1"/>
  <c r="Q14" i="17" s="1"/>
  <c r="R14" i="17" s="1"/>
  <c r="F48" i="17"/>
  <c r="L10" i="17"/>
  <c r="M10" i="17" s="1"/>
  <c r="N10" i="17" s="1"/>
  <c r="O10" i="17" s="1"/>
  <c r="P10" i="17" s="1"/>
  <c r="Q10" i="17" s="1"/>
  <c r="R10" i="17" s="1"/>
  <c r="S10" i="17" s="1"/>
  <c r="T10" i="17" s="1"/>
  <c r="G67" i="34"/>
  <c r="F14" i="25"/>
  <c r="F12" i="25"/>
  <c r="N67" i="17"/>
  <c r="N66" i="17"/>
  <c r="T81" i="34"/>
  <c r="R81" i="17"/>
  <c r="D24" i="36"/>
  <c r="S66" i="34"/>
  <c r="D3" i="25"/>
  <c r="C2" i="25"/>
  <c r="C5" i="25" s="1"/>
  <c r="E37" i="17"/>
  <c r="E49" i="17"/>
  <c r="F50" i="17" s="1"/>
  <c r="Q29" i="6"/>
  <c r="S19" i="33"/>
  <c r="T30" i="34"/>
  <c r="T29" i="34" s="1"/>
  <c r="D27" i="36"/>
  <c r="I10" i="34"/>
  <c r="J10" i="34" s="1"/>
  <c r="K10" i="34" s="1"/>
  <c r="L10" i="34" s="1"/>
  <c r="M10" i="34" s="1"/>
  <c r="N10" i="34" s="1"/>
  <c r="O10" i="34" s="1"/>
  <c r="P10" i="34" s="1"/>
  <c r="Q10" i="34" s="1"/>
  <c r="R10" i="34" s="1"/>
  <c r="S10" i="34" s="1"/>
  <c r="T10" i="34" s="1"/>
  <c r="M66" i="34"/>
  <c r="I21" i="33"/>
  <c r="H45" i="17"/>
  <c r="H21" i="15" s="1"/>
  <c r="H45" i="34"/>
  <c r="I12" i="17"/>
  <c r="J12" i="17" s="1"/>
  <c r="K12" i="17" s="1"/>
  <c r="L12" i="17" s="1"/>
  <c r="M12" i="17" s="1"/>
  <c r="N12" i="17" s="1"/>
  <c r="O12" i="17" s="1"/>
  <c r="P12" i="17" s="1"/>
  <c r="Q12" i="17" s="1"/>
  <c r="R12" i="17" s="1"/>
  <c r="S12" i="17" s="1"/>
  <c r="G50" i="17"/>
  <c r="J27" i="15"/>
  <c r="T57" i="15"/>
  <c r="P67" i="34"/>
  <c r="G96" i="34"/>
  <c r="G98" i="34" s="1"/>
  <c r="G102" i="34" s="1"/>
  <c r="H30" i="34"/>
  <c r="H29" i="34" s="1"/>
  <c r="H67" i="34" s="1"/>
  <c r="G21" i="33"/>
  <c r="O28" i="6"/>
  <c r="O29" i="6" s="1"/>
  <c r="N29" i="6"/>
  <c r="K28" i="6"/>
  <c r="K29" i="6" s="1"/>
  <c r="F61" i="6"/>
  <c r="K19" i="34"/>
  <c r="J20" i="34"/>
  <c r="D24" i="6"/>
  <c r="L80" i="34" s="1"/>
  <c r="T98" i="34"/>
  <c r="T67" i="34"/>
  <c r="T66" i="34"/>
  <c r="I6" i="33"/>
  <c r="E47" i="34"/>
  <c r="E43" i="17"/>
  <c r="E44" i="17" s="1"/>
  <c r="E65" i="17" s="1"/>
  <c r="B69" i="34"/>
  <c r="M57" i="15" l="1"/>
  <c r="K30" i="6"/>
  <c r="K57" i="35"/>
  <c r="K38" i="35" s="1"/>
  <c r="K41" i="35" s="1"/>
  <c r="K45" i="35" s="1"/>
  <c r="K49" i="35" s="1"/>
  <c r="F21" i="35"/>
  <c r="I21" i="36"/>
  <c r="J21" i="36"/>
  <c r="J88" i="17"/>
  <c r="H28" i="36"/>
  <c r="H28" i="15"/>
  <c r="J7" i="33"/>
  <c r="I8" i="33"/>
  <c r="H38" i="34"/>
  <c r="H64" i="34" s="1"/>
  <c r="H6" i="36"/>
  <c r="G41" i="36"/>
  <c r="H17" i="36"/>
  <c r="N38" i="15"/>
  <c r="N57" i="36"/>
  <c r="L3" i="15"/>
  <c r="L48" i="15" s="1"/>
  <c r="L3" i="36"/>
  <c r="L48" i="36" s="1"/>
  <c r="J3" i="35"/>
  <c r="J48" i="35" s="1"/>
  <c r="M3" i="17"/>
  <c r="L87" i="17"/>
  <c r="K88" i="17"/>
  <c r="I21" i="15"/>
  <c r="G21" i="35" s="1"/>
  <c r="M42" i="34"/>
  <c r="M22" i="33"/>
  <c r="M42" i="17"/>
  <c r="L45" i="34"/>
  <c r="L25" i="33"/>
  <c r="L45" i="17"/>
  <c r="H17" i="15"/>
  <c r="H19" i="15"/>
  <c r="F20" i="35"/>
  <c r="F19" i="35" s="1"/>
  <c r="I23" i="33"/>
  <c r="I26" i="33" s="1"/>
  <c r="I27" i="33" s="1"/>
  <c r="J41" i="34"/>
  <c r="J43" i="34" s="1"/>
  <c r="J41" i="17"/>
  <c r="I35" i="17"/>
  <c r="H10" i="33"/>
  <c r="H12" i="33" s="1"/>
  <c r="I35" i="34"/>
  <c r="K12" i="35"/>
  <c r="N12" i="15"/>
  <c r="E56" i="6"/>
  <c r="F16" i="25"/>
  <c r="N25" i="15"/>
  <c r="K25" i="35"/>
  <c r="F57" i="17"/>
  <c r="F62" i="17"/>
  <c r="F63" i="17" s="1"/>
  <c r="O24" i="15"/>
  <c r="L24" i="35"/>
  <c r="K87" i="34"/>
  <c r="J88" i="34"/>
  <c r="K21" i="36"/>
  <c r="K21" i="15"/>
  <c r="I21" i="35" s="1"/>
  <c r="H62" i="17"/>
  <c r="H63" i="17" s="1"/>
  <c r="H57" i="17"/>
  <c r="H19" i="36"/>
  <c r="P36" i="34"/>
  <c r="P36" i="17"/>
  <c r="P9" i="33"/>
  <c r="N30" i="6"/>
  <c r="N57" i="35"/>
  <c r="N38" i="35" s="1"/>
  <c r="N41" i="35" s="1"/>
  <c r="N45" i="35" s="1"/>
  <c r="N49" i="35" s="1"/>
  <c r="P57" i="15"/>
  <c r="H27" i="35"/>
  <c r="K27" i="15"/>
  <c r="O57" i="35"/>
  <c r="O38" i="35" s="1"/>
  <c r="O41" i="35" s="1"/>
  <c r="O45" i="35" s="1"/>
  <c r="O49" i="35" s="1"/>
  <c r="O30" i="6"/>
  <c r="Q57" i="15"/>
  <c r="L20" i="17"/>
  <c r="M19" i="17"/>
  <c r="B7" i="25"/>
  <c r="C7" i="25" s="1"/>
  <c r="I81" i="17"/>
  <c r="M81" i="34"/>
  <c r="O81" i="17"/>
  <c r="R81" i="34"/>
  <c r="L81" i="34"/>
  <c r="Q81" i="17"/>
  <c r="G81" i="17"/>
  <c r="H81" i="17"/>
  <c r="J81" i="34"/>
  <c r="H81" i="34"/>
  <c r="J81" i="17"/>
  <c r="T81" i="17"/>
  <c r="P81" i="34"/>
  <c r="Q81" i="34"/>
  <c r="I81" i="34"/>
  <c r="G81" i="34"/>
  <c r="K81" i="17"/>
  <c r="L81" i="17"/>
  <c r="O81" i="34"/>
  <c r="P81" i="17"/>
  <c r="S81" i="34"/>
  <c r="N81" i="17"/>
  <c r="S81" i="17"/>
  <c r="M81" i="17"/>
  <c r="N81" i="34"/>
  <c r="K13" i="34"/>
  <c r="K14" i="34" s="1"/>
  <c r="L11" i="34"/>
  <c r="E32" i="34"/>
  <c r="E66" i="34"/>
  <c r="H26" i="35"/>
  <c r="K26" i="15"/>
  <c r="F7" i="35"/>
  <c r="H38" i="17"/>
  <c r="H64" i="17" s="1"/>
  <c r="H11" i="25"/>
  <c r="G36" i="6"/>
  <c r="G40" i="6" s="1"/>
  <c r="S14" i="17"/>
  <c r="M53" i="17"/>
  <c r="M52" i="17"/>
  <c r="T57" i="36"/>
  <c r="T38" i="15"/>
  <c r="H41" i="17"/>
  <c r="H41" i="34"/>
  <c r="H43" i="34" s="1"/>
  <c r="G23" i="33"/>
  <c r="G26" i="33" s="1"/>
  <c r="G27" i="33" s="1"/>
  <c r="D22" i="25"/>
  <c r="E24" i="25" s="1"/>
  <c r="E30" i="25" s="1"/>
  <c r="D5" i="25"/>
  <c r="D6" i="25" s="1"/>
  <c r="I29" i="6"/>
  <c r="D28" i="6"/>
  <c r="D23" i="36"/>
  <c r="E32" i="17"/>
  <c r="E66" i="17"/>
  <c r="F11" i="35"/>
  <c r="L53" i="17"/>
  <c r="T11" i="17"/>
  <c r="T13" i="17" s="1"/>
  <c r="S13" i="17"/>
  <c r="Q80" i="34"/>
  <c r="L12" i="34"/>
  <c r="H22" i="35"/>
  <c r="K22" i="15"/>
  <c r="I49" i="17"/>
  <c r="H8" i="15"/>
  <c r="H8" i="36"/>
  <c r="I7" i="15"/>
  <c r="I7" i="36"/>
  <c r="J47" i="17"/>
  <c r="J48" i="17"/>
  <c r="K63" i="6"/>
  <c r="M66" i="36" s="1"/>
  <c r="L3" i="6"/>
  <c r="G101" i="34"/>
  <c r="M37" i="6"/>
  <c r="M36" i="6" s="1"/>
  <c r="M40" i="6" s="1"/>
  <c r="M52" i="6"/>
  <c r="O41" i="15"/>
  <c r="O45" i="15" s="1"/>
  <c r="O49" i="15" s="1"/>
  <c r="O38" i="36"/>
  <c r="O41" i="36" s="1"/>
  <c r="O45" i="36" s="1"/>
  <c r="F52" i="6"/>
  <c r="G54" i="6" s="1"/>
  <c r="H38" i="36"/>
  <c r="H41" i="36" s="1"/>
  <c r="H45" i="36" s="1"/>
  <c r="H41" i="15"/>
  <c r="H45" i="15" s="1"/>
  <c r="H49" i="15" s="1"/>
  <c r="K20" i="34"/>
  <c r="L19" i="34"/>
  <c r="I41" i="17"/>
  <c r="H23" i="33"/>
  <c r="H26" i="33" s="1"/>
  <c r="H27" i="33" s="1"/>
  <c r="I41" i="34"/>
  <c r="I43" i="34" s="1"/>
  <c r="R80" i="17"/>
  <c r="H80" i="34"/>
  <c r="M80" i="34"/>
  <c r="S80" i="34"/>
  <c r="J80" i="17"/>
  <c r="I80" i="34"/>
  <c r="K80" i="34"/>
  <c r="G80" i="17"/>
  <c r="H80" i="17"/>
  <c r="R80" i="34"/>
  <c r="O80" i="34"/>
  <c r="N80" i="17"/>
  <c r="M80" i="17"/>
  <c r="G80" i="34"/>
  <c r="S80" i="17"/>
  <c r="O80" i="17"/>
  <c r="T80" i="34"/>
  <c r="Q80" i="17"/>
  <c r="K80" i="17"/>
  <c r="P80" i="17"/>
  <c r="T80" i="17"/>
  <c r="I80" i="17"/>
  <c r="J80" i="34"/>
  <c r="L80" i="17"/>
  <c r="P80" i="34"/>
  <c r="N80" i="34"/>
  <c r="H44" i="34"/>
  <c r="H65" i="34" s="1"/>
  <c r="I88" i="17"/>
  <c r="F17" i="35"/>
  <c r="F16" i="35" s="1"/>
  <c r="Q57" i="35"/>
  <c r="Q38" i="35" s="1"/>
  <c r="Q41" i="35" s="1"/>
  <c r="Q45" i="35" s="1"/>
  <c r="Q49" i="35" s="1"/>
  <c r="Q30" i="6"/>
  <c r="S57" i="15"/>
  <c r="K81" i="34"/>
  <c r="K20" i="33"/>
  <c r="J21" i="33"/>
  <c r="L54" i="17"/>
  <c r="K11" i="15"/>
  <c r="I11" i="35" s="1"/>
  <c r="K11" i="36"/>
  <c r="L55" i="17"/>
  <c r="J21" i="15"/>
  <c r="H21" i="35" s="1"/>
  <c r="G45" i="15"/>
  <c r="N23" i="35"/>
  <c r="Q23" i="15"/>
  <c r="I49" i="36"/>
  <c r="R23" i="15" l="1"/>
  <c r="O23" i="35"/>
  <c r="L11" i="15"/>
  <c r="J11" i="35" s="1"/>
  <c r="M54" i="17"/>
  <c r="M55" i="17" s="1"/>
  <c r="L11" i="36"/>
  <c r="M19" i="34"/>
  <c r="L20" i="34"/>
  <c r="G7" i="35"/>
  <c r="I22" i="35"/>
  <c r="L22" i="15"/>
  <c r="N52" i="17"/>
  <c r="N53" i="17"/>
  <c r="I27" i="35"/>
  <c r="L27" i="15"/>
  <c r="F51" i="6"/>
  <c r="F56" i="6" s="1"/>
  <c r="F53" i="6" s="1"/>
  <c r="E53" i="6"/>
  <c r="J44" i="34"/>
  <c r="J65" i="34" s="1"/>
  <c r="L21" i="36"/>
  <c r="L21" i="15"/>
  <c r="J21" i="35" s="1"/>
  <c r="K28" i="15"/>
  <c r="I28" i="35" s="1"/>
  <c r="K28" i="36"/>
  <c r="L52" i="6"/>
  <c r="L37" i="6"/>
  <c r="L36" i="6" s="1"/>
  <c r="L40" i="6" s="1"/>
  <c r="N38" i="36"/>
  <c r="N41" i="36" s="1"/>
  <c r="N45" i="36" s="1"/>
  <c r="N41" i="15"/>
  <c r="N45" i="15" s="1"/>
  <c r="N49" i="15" s="1"/>
  <c r="O49" i="36"/>
  <c r="M24" i="35"/>
  <c r="P24" i="15"/>
  <c r="M25" i="33"/>
  <c r="M45" i="17"/>
  <c r="M45" i="34"/>
  <c r="M87" i="17"/>
  <c r="L88" i="17"/>
  <c r="H16" i="36"/>
  <c r="I30" i="6"/>
  <c r="D30" i="6" s="1"/>
  <c r="K57" i="15"/>
  <c r="I57" i="35"/>
  <c r="I38" i="35" s="1"/>
  <c r="I41" i="35" s="1"/>
  <c r="I45" i="35" s="1"/>
  <c r="I49" i="35" s="1"/>
  <c r="D29" i="6"/>
  <c r="N19" i="17"/>
  <c r="M20" i="17"/>
  <c r="I28" i="36"/>
  <c r="I28" i="15"/>
  <c r="G28" i="35" s="1"/>
  <c r="H49" i="36"/>
  <c r="F22" i="25"/>
  <c r="T12" i="17"/>
  <c r="E57" i="34"/>
  <c r="E62" i="34"/>
  <c r="E63" i="34" s="1"/>
  <c r="Q57" i="36"/>
  <c r="Q38" i="15"/>
  <c r="P38" i="15"/>
  <c r="P57" i="36"/>
  <c r="L12" i="35"/>
  <c r="O12" i="15"/>
  <c r="J35" i="34"/>
  <c r="I10" i="33"/>
  <c r="I12" i="33" s="1"/>
  <c r="J35" i="17"/>
  <c r="Q36" i="34"/>
  <c r="Q36" i="17"/>
  <c r="Q9" i="33"/>
  <c r="L20" i="33"/>
  <c r="K21" i="33"/>
  <c r="G49" i="15"/>
  <c r="M3" i="6"/>
  <c r="L63" i="6"/>
  <c r="N66" i="36" s="1"/>
  <c r="M11" i="34"/>
  <c r="L13" i="34"/>
  <c r="L14" i="34" s="1"/>
  <c r="N3" i="17"/>
  <c r="M3" i="15"/>
  <c r="M48" i="15" s="1"/>
  <c r="M3" i="36"/>
  <c r="M48" i="36" s="1"/>
  <c r="K3" i="35"/>
  <c r="K48" i="35" s="1"/>
  <c r="G45" i="36"/>
  <c r="K7" i="33"/>
  <c r="J8" i="33"/>
  <c r="J43" i="17"/>
  <c r="J10" i="15"/>
  <c r="J10" i="36"/>
  <c r="J9" i="36" s="1"/>
  <c r="K41" i="34"/>
  <c r="K43" i="34" s="1"/>
  <c r="K41" i="17"/>
  <c r="J23" i="33"/>
  <c r="J26" i="33" s="1"/>
  <c r="J27" i="33" s="1"/>
  <c r="S57" i="36"/>
  <c r="S38" i="15"/>
  <c r="F8" i="35"/>
  <c r="E57" i="17"/>
  <c r="E62" i="17"/>
  <c r="E63" i="17" s="1"/>
  <c r="T14" i="17"/>
  <c r="H6" i="15"/>
  <c r="K88" i="34"/>
  <c r="L87" i="34"/>
  <c r="L25" i="35"/>
  <c r="O25" i="15"/>
  <c r="I37" i="34"/>
  <c r="I32" i="34"/>
  <c r="I62" i="34" s="1"/>
  <c r="I63" i="34" s="1"/>
  <c r="F28" i="35"/>
  <c r="I43" i="17"/>
  <c r="I10" i="36"/>
  <c r="I9" i="36" s="1"/>
  <c r="I10" i="15"/>
  <c r="I26" i="35"/>
  <c r="L26" i="15"/>
  <c r="I8" i="36"/>
  <c r="I8" i="15"/>
  <c r="G8" i="35" s="1"/>
  <c r="J49" i="17"/>
  <c r="J50" i="17" s="1"/>
  <c r="H10" i="36"/>
  <c r="H10" i="15"/>
  <c r="H43" i="17"/>
  <c r="F6" i="35"/>
  <c r="B6" i="25"/>
  <c r="C6" i="25"/>
  <c r="I39" i="34"/>
  <c r="I39" i="17"/>
  <c r="H14" i="33"/>
  <c r="H13" i="33"/>
  <c r="N42" i="34"/>
  <c r="N42" i="17"/>
  <c r="N22" i="33"/>
  <c r="I44" i="34"/>
  <c r="I65" i="34" s="1"/>
  <c r="G58" i="35"/>
  <c r="I58" i="15"/>
  <c r="H54" i="6"/>
  <c r="J7" i="36"/>
  <c r="J7" i="15"/>
  <c r="K47" i="17"/>
  <c r="K48" i="17"/>
  <c r="I50" i="17"/>
  <c r="T41" i="15"/>
  <c r="T45" i="15" s="1"/>
  <c r="T49" i="15" s="1"/>
  <c r="R52" i="6"/>
  <c r="T38" i="36"/>
  <c r="T41" i="36" s="1"/>
  <c r="T45" i="36" s="1"/>
  <c r="R37" i="6"/>
  <c r="R36" i="6" s="1"/>
  <c r="R40" i="6" s="1"/>
  <c r="H12" i="25"/>
  <c r="H7" i="25"/>
  <c r="J11" i="25"/>
  <c r="F15" i="25"/>
  <c r="F17" i="25" s="1"/>
  <c r="F8" i="25"/>
  <c r="I37" i="17"/>
  <c r="I32" i="17"/>
  <c r="H16" i="15"/>
  <c r="J28" i="15"/>
  <c r="H28" i="35" s="1"/>
  <c r="J28" i="36"/>
  <c r="M57" i="36"/>
  <c r="M38" i="15"/>
  <c r="H59" i="15" l="1"/>
  <c r="H59" i="36" s="1"/>
  <c r="F55" i="6"/>
  <c r="F59" i="35"/>
  <c r="F13" i="35"/>
  <c r="J44" i="17"/>
  <c r="J65" i="17" s="1"/>
  <c r="O3" i="17"/>
  <c r="N3" i="15"/>
  <c r="N48" i="15" s="1"/>
  <c r="N3" i="36"/>
  <c r="N48" i="36" s="1"/>
  <c r="L3" i="35"/>
  <c r="L48" i="35" s="1"/>
  <c r="R9" i="33"/>
  <c r="R36" i="34"/>
  <c r="R36" i="17"/>
  <c r="O19" i="17"/>
  <c r="N20" i="17"/>
  <c r="N87" i="17"/>
  <c r="M88" i="17"/>
  <c r="J58" i="15"/>
  <c r="J58" i="36" s="1"/>
  <c r="H58" i="35"/>
  <c r="S38" i="36"/>
  <c r="S41" i="36" s="1"/>
  <c r="S45" i="36" s="1"/>
  <c r="Q37" i="6"/>
  <c r="Q36" i="6" s="1"/>
  <c r="Q40" i="6" s="1"/>
  <c r="Q52" i="6"/>
  <c r="S41" i="15"/>
  <c r="S45" i="15" s="1"/>
  <c r="S49" i="15" s="1"/>
  <c r="J10" i="33"/>
  <c r="J12" i="33" s="1"/>
  <c r="K35" i="34"/>
  <c r="K35" i="17"/>
  <c r="N3" i="6"/>
  <c r="M63" i="6"/>
  <c r="O66" i="36" s="1"/>
  <c r="M12" i="35"/>
  <c r="P12" i="15"/>
  <c r="G59" i="15"/>
  <c r="E55" i="6"/>
  <c r="E65" i="6" s="1"/>
  <c r="E59" i="35"/>
  <c r="E61" i="35" s="1"/>
  <c r="E63" i="35" s="1"/>
  <c r="E64" i="35" s="1"/>
  <c r="J22" i="35"/>
  <c r="M22" i="15"/>
  <c r="M11" i="15"/>
  <c r="K11" i="35" s="1"/>
  <c r="M11" i="36"/>
  <c r="N54" i="17"/>
  <c r="K8" i="33"/>
  <c r="L7" i="33"/>
  <c r="M21" i="15"/>
  <c r="M21" i="36"/>
  <c r="N49" i="36"/>
  <c r="G51" i="6"/>
  <c r="G56" i="6" s="1"/>
  <c r="G49" i="36"/>
  <c r="G52" i="15"/>
  <c r="K38" i="15"/>
  <c r="K57" i="36"/>
  <c r="D57" i="36" s="1"/>
  <c r="D57" i="15"/>
  <c r="J27" i="35"/>
  <c r="M27" i="15"/>
  <c r="G6" i="35"/>
  <c r="G13" i="35" s="1"/>
  <c r="J26" i="35"/>
  <c r="M26" i="15"/>
  <c r="H9" i="15"/>
  <c r="F10" i="35"/>
  <c r="F9" i="35" s="1"/>
  <c r="K43" i="17"/>
  <c r="K10" i="36"/>
  <c r="K9" i="36" s="1"/>
  <c r="K10" i="15"/>
  <c r="N11" i="34"/>
  <c r="M13" i="34"/>
  <c r="M14" i="34" s="1"/>
  <c r="L41" i="34"/>
  <c r="L43" i="34" s="1"/>
  <c r="L41" i="17"/>
  <c r="K23" i="33"/>
  <c r="K26" i="33" s="1"/>
  <c r="K27" i="33" s="1"/>
  <c r="J37" i="17"/>
  <c r="J32" i="17"/>
  <c r="P41" i="15"/>
  <c r="P45" i="15" s="1"/>
  <c r="P49" i="15" s="1"/>
  <c r="N52" i="6"/>
  <c r="N37" i="6"/>
  <c r="N36" i="6" s="1"/>
  <c r="N40" i="6" s="1"/>
  <c r="P38" i="36"/>
  <c r="P41" i="36" s="1"/>
  <c r="P45" i="36" s="1"/>
  <c r="N25" i="33"/>
  <c r="N45" i="34"/>
  <c r="N45" i="17"/>
  <c r="I6" i="15"/>
  <c r="I13" i="15" s="1"/>
  <c r="P23" i="35"/>
  <c r="S23" i="15"/>
  <c r="T49" i="36"/>
  <c r="H13" i="15"/>
  <c r="L47" i="17"/>
  <c r="K7" i="15"/>
  <c r="L48" i="17"/>
  <c r="H9" i="36"/>
  <c r="G10" i="35"/>
  <c r="G9" i="35" s="1"/>
  <c r="I9" i="15"/>
  <c r="P25" i="15"/>
  <c r="M25" i="35"/>
  <c r="K44" i="34"/>
  <c r="K65" i="34" s="1"/>
  <c r="L21" i="33"/>
  <c r="M20" i="33"/>
  <c r="I14" i="33"/>
  <c r="I13" i="33"/>
  <c r="J39" i="34"/>
  <c r="J39" i="17"/>
  <c r="Q38" i="36"/>
  <c r="Q41" i="36" s="1"/>
  <c r="Q45" i="36" s="1"/>
  <c r="Q41" i="15"/>
  <c r="Q45" i="15" s="1"/>
  <c r="Q49" i="15" s="1"/>
  <c r="O52" i="6"/>
  <c r="O37" i="6"/>
  <c r="O36" i="6" s="1"/>
  <c r="O40" i="6" s="1"/>
  <c r="I6" i="36"/>
  <c r="I58" i="36"/>
  <c r="J7" i="25"/>
  <c r="J8" i="25" s="1"/>
  <c r="I18" i="36"/>
  <c r="I18" i="15"/>
  <c r="I38" i="17"/>
  <c r="I64" i="17" s="1"/>
  <c r="I20" i="15"/>
  <c r="I20" i="36"/>
  <c r="G18" i="35"/>
  <c r="I17" i="36"/>
  <c r="I17" i="15"/>
  <c r="G17" i="35"/>
  <c r="I62" i="17"/>
  <c r="I63" i="17" s="1"/>
  <c r="I57" i="17"/>
  <c r="H16" i="25"/>
  <c r="H15" i="25" s="1"/>
  <c r="H17" i="25" s="1"/>
  <c r="J12" i="25"/>
  <c r="J16" i="25" s="1"/>
  <c r="J15" i="25" s="1"/>
  <c r="J17" i="25" s="1"/>
  <c r="H7" i="35"/>
  <c r="H6" i="35" s="1"/>
  <c r="H13" i="35" s="1"/>
  <c r="I38" i="34"/>
  <c r="I64" i="34" s="1"/>
  <c r="M12" i="34"/>
  <c r="N12" i="34" s="1"/>
  <c r="J37" i="34"/>
  <c r="J32" i="34"/>
  <c r="J62" i="34" s="1"/>
  <c r="J63" i="34" s="1"/>
  <c r="Q24" i="15"/>
  <c r="N24" i="35"/>
  <c r="O52" i="17"/>
  <c r="O53" i="17"/>
  <c r="N19" i="34"/>
  <c r="M20" i="34"/>
  <c r="H44" i="17"/>
  <c r="H65" i="17" s="1"/>
  <c r="M41" i="15"/>
  <c r="M45" i="15" s="1"/>
  <c r="M49" i="15" s="1"/>
  <c r="K52" i="6"/>
  <c r="K37" i="6"/>
  <c r="K36" i="6" s="1"/>
  <c r="K40" i="6" s="1"/>
  <c r="M38" i="36"/>
  <c r="M41" i="36" s="1"/>
  <c r="M45" i="36" s="1"/>
  <c r="J6" i="36"/>
  <c r="J13" i="36" s="1"/>
  <c r="O42" i="34"/>
  <c r="O42" i="17"/>
  <c r="O22" i="33"/>
  <c r="J8" i="15"/>
  <c r="H8" i="35" s="1"/>
  <c r="J8" i="36"/>
  <c r="K49" i="17"/>
  <c r="K50" i="17" s="1"/>
  <c r="I44" i="17"/>
  <c r="I65" i="17" s="1"/>
  <c r="M87" i="34"/>
  <c r="L88" i="34"/>
  <c r="J9" i="15"/>
  <c r="H10" i="35"/>
  <c r="H9" i="35" s="1"/>
  <c r="L28" i="15"/>
  <c r="J28" i="35" s="1"/>
  <c r="L28" i="36"/>
  <c r="H13" i="36" l="1"/>
  <c r="H29" i="15"/>
  <c r="H50" i="15"/>
  <c r="H91" i="34"/>
  <c r="H93" i="34" s="1"/>
  <c r="H97" i="34" s="1"/>
  <c r="H91" i="17"/>
  <c r="H93" i="17" s="1"/>
  <c r="H97" i="17" s="1"/>
  <c r="J57" i="17"/>
  <c r="J62" i="17"/>
  <c r="J63" i="17" s="1"/>
  <c r="I10" i="35"/>
  <c r="I9" i="35" s="1"/>
  <c r="K9" i="15"/>
  <c r="N11" i="15"/>
  <c r="N11" i="36"/>
  <c r="O54" i="17"/>
  <c r="G68" i="36"/>
  <c r="N63" i="6"/>
  <c r="P66" i="36" s="1"/>
  <c r="O3" i="6"/>
  <c r="F50" i="35"/>
  <c r="F52" i="35" s="1"/>
  <c r="G50" i="35"/>
  <c r="G52" i="35" s="1"/>
  <c r="N55" i="17"/>
  <c r="G59" i="36"/>
  <c r="G61" i="15"/>
  <c r="G63" i="15" s="1"/>
  <c r="K32" i="17"/>
  <c r="K37" i="17"/>
  <c r="S36" i="34"/>
  <c r="S9" i="33"/>
  <c r="S36" i="17"/>
  <c r="I19" i="36"/>
  <c r="I19" i="15"/>
  <c r="G20" i="35"/>
  <c r="G19" i="35" s="1"/>
  <c r="J20" i="36"/>
  <c r="J19" i="36" s="1"/>
  <c r="J18" i="36"/>
  <c r="J20" i="15"/>
  <c r="J18" i="15"/>
  <c r="H17" i="35"/>
  <c r="H16" i="35" s="1"/>
  <c r="J38" i="17"/>
  <c r="J64" i="17" s="1"/>
  <c r="H18" i="35"/>
  <c r="J17" i="15"/>
  <c r="J17" i="36"/>
  <c r="I7" i="35"/>
  <c r="O45" i="34"/>
  <c r="O45" i="17"/>
  <c r="O25" i="33"/>
  <c r="K44" i="17"/>
  <c r="K65" i="17" s="1"/>
  <c r="G52" i="36"/>
  <c r="K37" i="34"/>
  <c r="K32" i="34"/>
  <c r="K62" i="34" s="1"/>
  <c r="K63" i="34" s="1"/>
  <c r="J29" i="36"/>
  <c r="Q49" i="36"/>
  <c r="I13" i="36"/>
  <c r="J38" i="34"/>
  <c r="J64" i="34" s="1"/>
  <c r="L7" i="15"/>
  <c r="M48" i="17"/>
  <c r="M47" i="17"/>
  <c r="L43" i="17"/>
  <c r="L10" i="36"/>
  <c r="L9" i="36" s="1"/>
  <c r="L10" i="15"/>
  <c r="K27" i="35"/>
  <c r="N27" i="15"/>
  <c r="H51" i="6"/>
  <c r="H56" i="6" s="1"/>
  <c r="H53" i="6" s="1"/>
  <c r="K21" i="35"/>
  <c r="K39" i="34"/>
  <c r="J14" i="33"/>
  <c r="K39" i="17"/>
  <c r="J13" i="33"/>
  <c r="M28" i="15"/>
  <c r="M28" i="36"/>
  <c r="N25" i="35"/>
  <c r="Q25" i="15"/>
  <c r="K7" i="36"/>
  <c r="Q23" i="35"/>
  <c r="T23" i="15"/>
  <c r="L44" i="34"/>
  <c r="L65" i="34" s="1"/>
  <c r="G53" i="6"/>
  <c r="S49" i="36"/>
  <c r="N88" i="17"/>
  <c r="O87" i="17"/>
  <c r="P42" i="17"/>
  <c r="P42" i="34"/>
  <c r="P22" i="33"/>
  <c r="M49" i="36"/>
  <c r="P52" i="17"/>
  <c r="P53" i="17" s="1"/>
  <c r="G16" i="35"/>
  <c r="G30" i="35" s="1"/>
  <c r="G55" i="35" s="1"/>
  <c r="N22" i="15"/>
  <c r="K22" i="35"/>
  <c r="N12" i="35"/>
  <c r="Q12" i="15"/>
  <c r="O3" i="15"/>
  <c r="O48" i="15" s="1"/>
  <c r="P3" i="17"/>
  <c r="O3" i="36"/>
  <c r="O48" i="36" s="1"/>
  <c r="M3" i="35"/>
  <c r="M48" i="35" s="1"/>
  <c r="H50" i="35"/>
  <c r="H52" i="35" s="1"/>
  <c r="K8" i="36"/>
  <c r="L49" i="17"/>
  <c r="K8" i="15"/>
  <c r="I8" i="35" s="1"/>
  <c r="O19" i="34"/>
  <c r="N20" i="34"/>
  <c r="M88" i="34"/>
  <c r="N87" i="34"/>
  <c r="I16" i="15"/>
  <c r="H8" i="25"/>
  <c r="N20" i="33"/>
  <c r="M21" i="33"/>
  <c r="I29" i="15"/>
  <c r="G29" i="35" s="1"/>
  <c r="I91" i="34"/>
  <c r="I93" i="34" s="1"/>
  <c r="I97" i="34" s="1"/>
  <c r="I50" i="15"/>
  <c r="I91" i="17"/>
  <c r="I93" i="17" s="1"/>
  <c r="I97" i="17" s="1"/>
  <c r="O11" i="34"/>
  <c r="N13" i="34"/>
  <c r="N14" i="34" s="1"/>
  <c r="L8" i="33"/>
  <c r="M7" i="33"/>
  <c r="O20" i="17"/>
  <c r="P19" i="17"/>
  <c r="O24" i="35"/>
  <c r="R24" i="15"/>
  <c r="J6" i="15"/>
  <c r="I16" i="36"/>
  <c r="M41" i="34"/>
  <c r="M43" i="34" s="1"/>
  <c r="M41" i="17"/>
  <c r="L23" i="33"/>
  <c r="L26" i="33" s="1"/>
  <c r="L27" i="33" s="1"/>
  <c r="N21" i="15"/>
  <c r="L21" i="35" s="1"/>
  <c r="N21" i="36"/>
  <c r="P49" i="36"/>
  <c r="K26" i="35"/>
  <c r="N26" i="15"/>
  <c r="I52" i="6"/>
  <c r="K41" i="15"/>
  <c r="K38" i="36"/>
  <c r="I37" i="6"/>
  <c r="I36" i="6" s="1"/>
  <c r="I40" i="6" s="1"/>
  <c r="D38" i="15"/>
  <c r="L35" i="34"/>
  <c r="L35" i="17"/>
  <c r="L7" i="36" s="1"/>
  <c r="K10" i="33"/>
  <c r="K12" i="33" s="1"/>
  <c r="G64" i="15" l="1"/>
  <c r="H55" i="6"/>
  <c r="J59" i="15"/>
  <c r="J59" i="36" s="1"/>
  <c r="H59" i="35"/>
  <c r="P19" i="34"/>
  <c r="O20" i="34"/>
  <c r="S24" i="15"/>
  <c r="P24" i="35"/>
  <c r="O20" i="33"/>
  <c r="N21" i="33"/>
  <c r="P3" i="36"/>
  <c r="P48" i="36" s="1"/>
  <c r="N3" i="35"/>
  <c r="N48" i="35" s="1"/>
  <c r="Q3" i="17"/>
  <c r="P3" i="15"/>
  <c r="P48" i="15" s="1"/>
  <c r="Q22" i="33"/>
  <c r="Q42" i="34"/>
  <c r="Q42" i="17"/>
  <c r="K38" i="34"/>
  <c r="K64" i="34" s="1"/>
  <c r="K41" i="36"/>
  <c r="D38" i="36"/>
  <c r="M43" i="17"/>
  <c r="M10" i="15"/>
  <c r="M10" i="36"/>
  <c r="L8" i="36"/>
  <c r="L6" i="36" s="1"/>
  <c r="L13" i="36" s="1"/>
  <c r="M49" i="17"/>
  <c r="M50" i="17" s="1"/>
  <c r="L8" i="15"/>
  <c r="J8" i="35" s="1"/>
  <c r="R12" i="15"/>
  <c r="O12" i="35"/>
  <c r="I6" i="35"/>
  <c r="I13" i="35" s="1"/>
  <c r="P3" i="6"/>
  <c r="O63" i="6"/>
  <c r="Q66" i="36" s="1"/>
  <c r="L32" i="34"/>
  <c r="L62" i="34" s="1"/>
  <c r="L63" i="34" s="1"/>
  <c r="L37" i="34"/>
  <c r="G59" i="35"/>
  <c r="G61" i="35" s="1"/>
  <c r="G63" i="35" s="1"/>
  <c r="I59" i="15"/>
  <c r="G55" i="6"/>
  <c r="I29" i="36"/>
  <c r="K45" i="15"/>
  <c r="D41" i="15"/>
  <c r="M44" i="34"/>
  <c r="M65" i="34" s="1"/>
  <c r="Q19" i="17"/>
  <c r="P20" i="17"/>
  <c r="I30" i="15"/>
  <c r="P87" i="17"/>
  <c r="O88" i="17"/>
  <c r="R23" i="35"/>
  <c r="D23" i="15"/>
  <c r="N47" i="17"/>
  <c r="J16" i="36"/>
  <c r="J30" i="36" s="1"/>
  <c r="J31" i="36" s="1"/>
  <c r="T36" i="34"/>
  <c r="T36" i="17"/>
  <c r="H50" i="36"/>
  <c r="H52" i="15"/>
  <c r="J10" i="35"/>
  <c r="J9" i="35" s="1"/>
  <c r="L9" i="15"/>
  <c r="D52" i="6"/>
  <c r="I54" i="6"/>
  <c r="I50" i="36"/>
  <c r="I52" i="36" s="1"/>
  <c r="I52" i="15"/>
  <c r="O87" i="34"/>
  <c r="N88" i="34"/>
  <c r="N28" i="36"/>
  <c r="N28" i="15"/>
  <c r="L28" i="35" s="1"/>
  <c r="K28" i="35"/>
  <c r="I51" i="6"/>
  <c r="I56" i="6" s="1"/>
  <c r="I53" i="6"/>
  <c r="P25" i="33"/>
  <c r="P45" i="34"/>
  <c r="P45" i="17"/>
  <c r="J16" i="15"/>
  <c r="F29" i="35"/>
  <c r="F30" i="35" s="1"/>
  <c r="H30" i="15"/>
  <c r="G31" i="35"/>
  <c r="H29" i="36"/>
  <c r="N41" i="34"/>
  <c r="N43" i="34" s="1"/>
  <c r="M23" i="33"/>
  <c r="M26" i="33" s="1"/>
  <c r="M27" i="33" s="1"/>
  <c r="N41" i="17"/>
  <c r="L39" i="34"/>
  <c r="L38" i="34" s="1"/>
  <c r="L64" i="34" s="1"/>
  <c r="L39" i="17"/>
  <c r="K13" i="33"/>
  <c r="K14" i="33"/>
  <c r="I30" i="36"/>
  <c r="I31" i="36" s="1"/>
  <c r="J32" i="36" s="1"/>
  <c r="M8" i="33"/>
  <c r="N7" i="33"/>
  <c r="L22" i="35"/>
  <c r="O22" i="15"/>
  <c r="Q53" i="17"/>
  <c r="Q52" i="17"/>
  <c r="K6" i="36"/>
  <c r="L27" i="35"/>
  <c r="O27" i="15"/>
  <c r="L6" i="15"/>
  <c r="L13" i="15" s="1"/>
  <c r="J7" i="35"/>
  <c r="J6" i="35" s="1"/>
  <c r="J13" i="35" s="1"/>
  <c r="L37" i="17"/>
  <c r="L32" i="17"/>
  <c r="L26" i="35"/>
  <c r="O26" i="15"/>
  <c r="J13" i="15"/>
  <c r="M35" i="34"/>
  <c r="M35" i="17"/>
  <c r="L10" i="33"/>
  <c r="L12" i="33" s="1"/>
  <c r="O25" i="35"/>
  <c r="R25" i="15"/>
  <c r="I18" i="35"/>
  <c r="K18" i="36"/>
  <c r="K20" i="36"/>
  <c r="K38" i="17"/>
  <c r="K64" i="17" s="1"/>
  <c r="K20" i="15"/>
  <c r="K18" i="15"/>
  <c r="K17" i="36"/>
  <c r="K17" i="15"/>
  <c r="I17" i="35"/>
  <c r="I16" i="35" s="1"/>
  <c r="O21" i="36"/>
  <c r="O21" i="15"/>
  <c r="M21" i="35" s="1"/>
  <c r="K57" i="17"/>
  <c r="K62" i="17"/>
  <c r="K63" i="17" s="1"/>
  <c r="P55" i="17"/>
  <c r="O11" i="15"/>
  <c r="M11" i="35" s="1"/>
  <c r="P54" i="17"/>
  <c r="O11" i="36"/>
  <c r="G61" i="36"/>
  <c r="L11" i="35"/>
  <c r="O13" i="34"/>
  <c r="O14" i="34" s="1"/>
  <c r="P11" i="34"/>
  <c r="L50" i="17"/>
  <c r="O12" i="34"/>
  <c r="P12" i="34" s="1"/>
  <c r="L44" i="17"/>
  <c r="L65" i="17" s="1"/>
  <c r="G63" i="36"/>
  <c r="K6" i="15"/>
  <c r="K13" i="15" s="1"/>
  <c r="H20" i="35"/>
  <c r="H19" i="35" s="1"/>
  <c r="J19" i="15"/>
  <c r="O55" i="17"/>
  <c r="L29" i="36" l="1"/>
  <c r="K19" i="36"/>
  <c r="M39" i="34"/>
  <c r="L14" i="33"/>
  <c r="M39" i="17"/>
  <c r="L13" i="33"/>
  <c r="R52" i="17"/>
  <c r="O7" i="33"/>
  <c r="N8" i="33"/>
  <c r="O47" i="17"/>
  <c r="O48" i="17"/>
  <c r="K45" i="36"/>
  <c r="D45" i="36" s="1"/>
  <c r="D41" i="36"/>
  <c r="M32" i="17"/>
  <c r="M37" i="17"/>
  <c r="J50" i="35"/>
  <c r="J52" i="35" s="1"/>
  <c r="N35" i="34"/>
  <c r="M10" i="33"/>
  <c r="M12" i="33" s="1"/>
  <c r="N35" i="17"/>
  <c r="N7" i="36" s="1"/>
  <c r="N43" i="17"/>
  <c r="N10" i="15"/>
  <c r="N10" i="36"/>
  <c r="N9" i="36" s="1"/>
  <c r="Q25" i="33"/>
  <c r="Q45" i="34"/>
  <c r="Q45" i="17"/>
  <c r="O88" i="34"/>
  <c r="P87" i="34"/>
  <c r="M7" i="15"/>
  <c r="R19" i="17"/>
  <c r="Q20" i="17"/>
  <c r="Q3" i="6"/>
  <c r="P63" i="6"/>
  <c r="R66" i="36" s="1"/>
  <c r="O41" i="17"/>
  <c r="N23" i="33"/>
  <c r="N26" i="33" s="1"/>
  <c r="N27" i="33" s="1"/>
  <c r="O41" i="34"/>
  <c r="O43" i="34" s="1"/>
  <c r="H96" i="17"/>
  <c r="H98" i="17" s="1"/>
  <c r="H55" i="15"/>
  <c r="H96" i="34"/>
  <c r="H98" i="34" s="1"/>
  <c r="H31" i="15"/>
  <c r="K59" i="15"/>
  <c r="K59" i="36" s="1"/>
  <c r="I55" i="6"/>
  <c r="I59" i="35"/>
  <c r="H52" i="36"/>
  <c r="I50" i="35"/>
  <c r="I52" i="35" s="1"/>
  <c r="M8" i="15"/>
  <c r="K8" i="35" s="1"/>
  <c r="N49" i="17"/>
  <c r="N50" i="17" s="1"/>
  <c r="M8" i="36"/>
  <c r="P20" i="33"/>
  <c r="O21" i="33"/>
  <c r="N44" i="34"/>
  <c r="N65" i="34" s="1"/>
  <c r="J51" i="6"/>
  <c r="L29" i="15"/>
  <c r="J29" i="35" s="1"/>
  <c r="L91" i="17"/>
  <c r="L93" i="17" s="1"/>
  <c r="L97" i="17" s="1"/>
  <c r="L50" i="15"/>
  <c r="L91" i="34"/>
  <c r="L93" i="34" s="1"/>
  <c r="L97" i="34" s="1"/>
  <c r="K29" i="15"/>
  <c r="I29" i="35" s="1"/>
  <c r="K50" i="15"/>
  <c r="K50" i="36" s="1"/>
  <c r="K91" i="34"/>
  <c r="K93" i="34" s="1"/>
  <c r="K97" i="34" s="1"/>
  <c r="K91" i="17"/>
  <c r="K93" i="17" s="1"/>
  <c r="K97" i="17" s="1"/>
  <c r="Q11" i="34"/>
  <c r="P13" i="34"/>
  <c r="P14" i="34" s="1"/>
  <c r="K16" i="15"/>
  <c r="K16" i="36"/>
  <c r="S25" i="15"/>
  <c r="P25" i="35"/>
  <c r="J29" i="15"/>
  <c r="J91" i="34"/>
  <c r="J93" i="34" s="1"/>
  <c r="J97" i="34" s="1"/>
  <c r="J91" i="17"/>
  <c r="J93" i="17" s="1"/>
  <c r="J97" i="17" s="1"/>
  <c r="J50" i="15"/>
  <c r="P27" i="15"/>
  <c r="M27" i="35"/>
  <c r="F55" i="35"/>
  <c r="F61" i="35" s="1"/>
  <c r="F63" i="35" s="1"/>
  <c r="F64" i="35" s="1"/>
  <c r="G64" i="35" s="1"/>
  <c r="F31" i="35"/>
  <c r="K58" i="15"/>
  <c r="I58" i="35"/>
  <c r="J54" i="6"/>
  <c r="O28" i="36"/>
  <c r="O28" i="15"/>
  <c r="I59" i="36"/>
  <c r="M9" i="36"/>
  <c r="R42" i="34"/>
  <c r="R42" i="17"/>
  <c r="R22" i="33"/>
  <c r="Q24" i="35"/>
  <c r="T24" i="15"/>
  <c r="R24" i="35" s="1"/>
  <c r="G64" i="36"/>
  <c r="M22" i="35"/>
  <c r="P22" i="15"/>
  <c r="Q87" i="17"/>
  <c r="P88" i="17"/>
  <c r="K49" i="15"/>
  <c r="D45" i="15"/>
  <c r="K10" i="35"/>
  <c r="K9" i="35" s="1"/>
  <c r="M9" i="15"/>
  <c r="P26" i="15"/>
  <c r="M26" i="35"/>
  <c r="P11" i="15"/>
  <c r="N11" i="35" s="1"/>
  <c r="Q54" i="17"/>
  <c r="Q55" i="17" s="1"/>
  <c r="P11" i="36"/>
  <c r="I20" i="35"/>
  <c r="I19" i="35" s="1"/>
  <c r="I30" i="35" s="1"/>
  <c r="K19" i="15"/>
  <c r="H30" i="36"/>
  <c r="M7" i="36"/>
  <c r="M44" i="17"/>
  <c r="M65" i="17" s="1"/>
  <c r="O3" i="35"/>
  <c r="O48" i="35" s="1"/>
  <c r="Q3" i="15"/>
  <c r="Q48" i="15" s="1"/>
  <c r="R3" i="17"/>
  <c r="Q3" i="36"/>
  <c r="Q48" i="36" s="1"/>
  <c r="M37" i="34"/>
  <c r="M32" i="34"/>
  <c r="M62" i="34" s="1"/>
  <c r="M63" i="34" s="1"/>
  <c r="L62" i="17"/>
  <c r="L63" i="17" s="1"/>
  <c r="L57" i="17"/>
  <c r="K13" i="36"/>
  <c r="L18" i="36"/>
  <c r="L20" i="36"/>
  <c r="L19" i="36" s="1"/>
  <c r="J18" i="35"/>
  <c r="L20" i="15"/>
  <c r="L18" i="15"/>
  <c r="L38" i="17"/>
  <c r="L64" i="17" s="1"/>
  <c r="J17" i="35"/>
  <c r="J16" i="35" s="1"/>
  <c r="L17" i="15"/>
  <c r="L17" i="36"/>
  <c r="L16" i="36" s="1"/>
  <c r="L30" i="36" s="1"/>
  <c r="L31" i="36" s="1"/>
  <c r="P21" i="36"/>
  <c r="P21" i="15"/>
  <c r="N48" i="17"/>
  <c r="I55" i="15"/>
  <c r="I96" i="17"/>
  <c r="I98" i="17" s="1"/>
  <c r="I96" i="34"/>
  <c r="I98" i="34" s="1"/>
  <c r="I31" i="15"/>
  <c r="P12" i="35"/>
  <c r="S12" i="15"/>
  <c r="Q19" i="34"/>
  <c r="P20" i="34"/>
  <c r="I55" i="35" l="1"/>
  <c r="I61" i="35" s="1"/>
  <c r="I31" i="35"/>
  <c r="Q12" i="35"/>
  <c r="T12" i="15"/>
  <c r="R12" i="35" s="1"/>
  <c r="D12" i="15"/>
  <c r="P28" i="36"/>
  <c r="P28" i="15"/>
  <c r="N28" i="35" s="1"/>
  <c r="D24" i="15"/>
  <c r="F32" i="35"/>
  <c r="F33" i="35"/>
  <c r="G33" i="35" s="1"/>
  <c r="G32" i="35"/>
  <c r="K30" i="15"/>
  <c r="O44" i="34"/>
  <c r="O65" i="34" s="1"/>
  <c r="Q87" i="34"/>
  <c r="P88" i="34"/>
  <c r="N44" i="17"/>
  <c r="N65" i="17" s="1"/>
  <c r="Q88" i="17"/>
  <c r="R87" i="17"/>
  <c r="H29" i="35"/>
  <c r="H30" i="35" s="1"/>
  <c r="J56" i="6"/>
  <c r="O49" i="17"/>
  <c r="O50" i="17" s="1"/>
  <c r="N8" i="36"/>
  <c r="N6" i="36" s="1"/>
  <c r="N13" i="36" s="1"/>
  <c r="N8" i="15"/>
  <c r="L8" i="35" s="1"/>
  <c r="N32" i="17"/>
  <c r="N37" i="17"/>
  <c r="O43" i="17"/>
  <c r="O10" i="15"/>
  <c r="O10" i="36"/>
  <c r="I102" i="34"/>
  <c r="I101" i="34"/>
  <c r="J30" i="15"/>
  <c r="S42" i="17"/>
  <c r="S42" i="34"/>
  <c r="S22" i="33"/>
  <c r="M28" i="35"/>
  <c r="Q27" i="15"/>
  <c r="N27" i="35"/>
  <c r="T25" i="15"/>
  <c r="R25" i="35" s="1"/>
  <c r="Q25" i="35"/>
  <c r="F64" i="6"/>
  <c r="H32" i="15"/>
  <c r="I32" i="15"/>
  <c r="H33" i="15"/>
  <c r="Q21" i="36"/>
  <c r="Q21" i="15"/>
  <c r="O21" i="35" s="1"/>
  <c r="N32" i="34"/>
  <c r="N62" i="34" s="1"/>
  <c r="N63" i="34" s="1"/>
  <c r="N37" i="34"/>
  <c r="N21" i="35"/>
  <c r="S52" i="17"/>
  <c r="S53" i="17"/>
  <c r="I101" i="17"/>
  <c r="I102" i="17"/>
  <c r="M6" i="36"/>
  <c r="Q22" i="15"/>
  <c r="N22" i="35"/>
  <c r="I63" i="35"/>
  <c r="R3" i="6"/>
  <c r="Q63" i="6"/>
  <c r="S66" i="36" s="1"/>
  <c r="M13" i="33"/>
  <c r="N39" i="34"/>
  <c r="N38" i="34" s="1"/>
  <c r="N64" i="34" s="1"/>
  <c r="M14" i="33"/>
  <c r="N39" i="17"/>
  <c r="I55" i="36"/>
  <c r="I61" i="15"/>
  <c r="K54" i="6"/>
  <c r="J58" i="35"/>
  <c r="L58" i="15"/>
  <c r="L58" i="36" s="1"/>
  <c r="O23" i="33"/>
  <c r="O26" i="33" s="1"/>
  <c r="O27" i="33" s="1"/>
  <c r="P41" i="34"/>
  <c r="P43" i="34" s="1"/>
  <c r="P41" i="17"/>
  <c r="H101" i="34"/>
  <c r="H102" i="34"/>
  <c r="R45" i="34"/>
  <c r="R45" i="17"/>
  <c r="R25" i="33"/>
  <c r="O35" i="34"/>
  <c r="O35" i="17"/>
  <c r="N10" i="33"/>
  <c r="N12" i="33" s="1"/>
  <c r="M38" i="17"/>
  <c r="M64" i="17" s="1"/>
  <c r="M20" i="15"/>
  <c r="M20" i="36"/>
  <c r="M19" i="36" s="1"/>
  <c r="M18" i="15"/>
  <c r="M18" i="36"/>
  <c r="K18" i="35"/>
  <c r="M17" i="36"/>
  <c r="M16" i="36" s="1"/>
  <c r="M17" i="15"/>
  <c r="K17" i="35"/>
  <c r="K16" i="35" s="1"/>
  <c r="J20" i="35"/>
  <c r="J19" i="35" s="1"/>
  <c r="L19" i="15"/>
  <c r="R11" i="34"/>
  <c r="Q13" i="34"/>
  <c r="Q14" i="34" s="1"/>
  <c r="L50" i="36"/>
  <c r="L52" i="36" s="1"/>
  <c r="L52" i="15"/>
  <c r="Q12" i="34"/>
  <c r="R12" i="34" s="1"/>
  <c r="R3" i="36"/>
  <c r="R48" i="36" s="1"/>
  <c r="P3" i="35"/>
  <c r="P48" i="35" s="1"/>
  <c r="S3" i="17"/>
  <c r="R3" i="15"/>
  <c r="R48" i="15" s="1"/>
  <c r="R54" i="17"/>
  <c r="Q11" i="36"/>
  <c r="R55" i="17"/>
  <c r="Q11" i="15"/>
  <c r="O11" i="35" s="1"/>
  <c r="L16" i="15"/>
  <c r="H31" i="36"/>
  <c r="J50" i="36"/>
  <c r="J52" i="15"/>
  <c r="P21" i="33"/>
  <c r="Q20" i="33"/>
  <c r="H61" i="15"/>
  <c r="H55" i="36"/>
  <c r="R20" i="17"/>
  <c r="S19" i="17"/>
  <c r="O7" i="36"/>
  <c r="P47" i="17"/>
  <c r="O7" i="15"/>
  <c r="P48" i="17"/>
  <c r="O8" i="33"/>
  <c r="P7" i="33"/>
  <c r="G64" i="6"/>
  <c r="N26" i="35"/>
  <c r="Q26" i="15"/>
  <c r="R19" i="34"/>
  <c r="Q20" i="34"/>
  <c r="J30" i="35"/>
  <c r="K29" i="36"/>
  <c r="K30" i="36" s="1"/>
  <c r="K49" i="36"/>
  <c r="K52" i="15"/>
  <c r="D49" i="15"/>
  <c r="K58" i="36"/>
  <c r="H101" i="17"/>
  <c r="H102" i="17"/>
  <c r="K7" i="35"/>
  <c r="K6" i="35" s="1"/>
  <c r="K13" i="35" s="1"/>
  <c r="M6" i="15"/>
  <c r="L10" i="35"/>
  <c r="L9" i="35" s="1"/>
  <c r="N9" i="15"/>
  <c r="M62" i="17"/>
  <c r="M63" i="17" s="1"/>
  <c r="M57" i="17"/>
  <c r="N7" i="15"/>
  <c r="R53" i="17"/>
  <c r="M38" i="34"/>
  <c r="M64" i="34" s="1"/>
  <c r="N29" i="36" l="1"/>
  <c r="K31" i="36"/>
  <c r="H32" i="36"/>
  <c r="H33" i="36"/>
  <c r="I32" i="36"/>
  <c r="S3" i="36"/>
  <c r="S48" i="36" s="1"/>
  <c r="Q3" i="35"/>
  <c r="Q48" i="35" s="1"/>
  <c r="S3" i="15"/>
  <c r="S48" i="15" s="1"/>
  <c r="T3" i="17"/>
  <c r="S45" i="34"/>
  <c r="S45" i="17"/>
  <c r="S25" i="33"/>
  <c r="P43" i="17"/>
  <c r="P10" i="36"/>
  <c r="P9" i="36" s="1"/>
  <c r="P10" i="15"/>
  <c r="I61" i="36"/>
  <c r="I63" i="36" s="1"/>
  <c r="I63" i="15"/>
  <c r="R63" i="6"/>
  <c r="T66" i="36" s="1"/>
  <c r="S3" i="6"/>
  <c r="S63" i="6" s="1"/>
  <c r="M13" i="15"/>
  <c r="R21" i="15"/>
  <c r="P21" i="35" s="1"/>
  <c r="R21" i="36"/>
  <c r="P44" i="34"/>
  <c r="P65" i="34" s="1"/>
  <c r="O27" i="35"/>
  <c r="R27" i="15"/>
  <c r="N62" i="17"/>
  <c r="N63" i="17" s="1"/>
  <c r="N57" i="17"/>
  <c r="H55" i="35"/>
  <c r="H61" i="35" s="1"/>
  <c r="H63" i="35" s="1"/>
  <c r="H64" i="35" s="1"/>
  <c r="I64" i="35" s="1"/>
  <c r="H31" i="35"/>
  <c r="P35" i="34"/>
  <c r="P35" i="17"/>
  <c r="O10" i="33"/>
  <c r="O12" i="33" s="1"/>
  <c r="M7" i="35"/>
  <c r="H61" i="36"/>
  <c r="H63" i="15"/>
  <c r="L30" i="15"/>
  <c r="K20" i="35"/>
  <c r="K19" i="35" s="1"/>
  <c r="M19" i="15"/>
  <c r="N18" i="15"/>
  <c r="N38" i="17"/>
  <c r="N64" i="17" s="1"/>
  <c r="L18" i="35"/>
  <c r="N20" i="36"/>
  <c r="N19" i="36" s="1"/>
  <c r="N20" i="15"/>
  <c r="N18" i="36"/>
  <c r="L17" i="35"/>
  <c r="L16" i="35" s="1"/>
  <c r="N17" i="36"/>
  <c r="N16" i="36" s="1"/>
  <c r="N30" i="36" s="1"/>
  <c r="N31" i="36" s="1"/>
  <c r="N17" i="15"/>
  <c r="H67" i="36"/>
  <c r="F65" i="6"/>
  <c r="R87" i="34"/>
  <c r="Q88" i="34"/>
  <c r="L7" i="35"/>
  <c r="L6" i="35" s="1"/>
  <c r="L13" i="35" s="1"/>
  <c r="N6" i="15"/>
  <c r="N13" i="15" s="1"/>
  <c r="Q47" i="17"/>
  <c r="Q48" i="17" s="1"/>
  <c r="T53" i="17"/>
  <c r="T52" i="17"/>
  <c r="S19" i="34"/>
  <c r="R20" i="34"/>
  <c r="Q41" i="34"/>
  <c r="Q43" i="34" s="1"/>
  <c r="Q41" i="17"/>
  <c r="P23" i="33"/>
  <c r="P26" i="33" s="1"/>
  <c r="P27" i="33" s="1"/>
  <c r="M16" i="15"/>
  <c r="O39" i="34"/>
  <c r="O39" i="17"/>
  <c r="N14" i="33"/>
  <c r="N13" i="33"/>
  <c r="O22" i="35"/>
  <c r="R22" i="15"/>
  <c r="D25" i="15"/>
  <c r="T42" i="34"/>
  <c r="T42" i="17"/>
  <c r="O9" i="36"/>
  <c r="R88" i="17"/>
  <c r="S87" i="17"/>
  <c r="J55" i="35"/>
  <c r="J31" i="35"/>
  <c r="J32" i="35" s="1"/>
  <c r="K50" i="35"/>
  <c r="K52" i="35" s="1"/>
  <c r="Q21" i="33"/>
  <c r="R20" i="33"/>
  <c r="O32" i="17"/>
  <c r="O37" i="17"/>
  <c r="O9" i="15"/>
  <c r="M10" i="35"/>
  <c r="M9" i="35" s="1"/>
  <c r="Q28" i="36"/>
  <c r="Q28" i="15"/>
  <c r="K96" i="17"/>
  <c r="K98" i="17" s="1"/>
  <c r="K55" i="15"/>
  <c r="K96" i="34"/>
  <c r="K98" i="34" s="1"/>
  <c r="K31" i="15"/>
  <c r="O26" i="35"/>
  <c r="R26" i="15"/>
  <c r="K52" i="36"/>
  <c r="D49" i="36"/>
  <c r="I67" i="36"/>
  <c r="G65" i="6"/>
  <c r="T19" i="17"/>
  <c r="T20" i="17" s="1"/>
  <c r="S20" i="17"/>
  <c r="S54" i="17"/>
  <c r="R11" i="36"/>
  <c r="S55" i="17"/>
  <c r="R11" i="15"/>
  <c r="P11" i="35" s="1"/>
  <c r="O37" i="34"/>
  <c r="O32" i="34"/>
  <c r="O62" i="34" s="1"/>
  <c r="O63" i="34" s="1"/>
  <c r="M13" i="36"/>
  <c r="O44" i="17"/>
  <c r="O65" i="17" s="1"/>
  <c r="O8" i="15"/>
  <c r="M8" i="35" s="1"/>
  <c r="P49" i="17"/>
  <c r="P50" i="17" s="1"/>
  <c r="O8" i="36"/>
  <c r="O6" i="36" s="1"/>
  <c r="Q7" i="33"/>
  <c r="P8" i="33"/>
  <c r="J52" i="36"/>
  <c r="R13" i="34"/>
  <c r="R14" i="34" s="1"/>
  <c r="S11" i="34"/>
  <c r="L54" i="6"/>
  <c r="K58" i="35"/>
  <c r="M58" i="15"/>
  <c r="I33" i="15"/>
  <c r="J55" i="15"/>
  <c r="J96" i="17"/>
  <c r="J98" i="17" s="1"/>
  <c r="J96" i="34"/>
  <c r="J98" i="34" s="1"/>
  <c r="J31" i="15"/>
  <c r="K51" i="6"/>
  <c r="K56" i="6" s="1"/>
  <c r="J53" i="6"/>
  <c r="H33" i="35"/>
  <c r="I33" i="35" s="1"/>
  <c r="J33" i="35" s="1"/>
  <c r="O13" i="36" l="1"/>
  <c r="K102" i="17"/>
  <c r="K101" i="17"/>
  <c r="T87" i="17"/>
  <c r="T88" i="17" s="1"/>
  <c r="S88" i="17"/>
  <c r="Q43" i="17"/>
  <c r="Q10" i="36"/>
  <c r="Q10" i="15"/>
  <c r="N91" i="17"/>
  <c r="N93" i="17" s="1"/>
  <c r="N97" i="17" s="1"/>
  <c r="N29" i="15"/>
  <c r="L29" i="35" s="1"/>
  <c r="N91" i="34"/>
  <c r="N93" i="34" s="1"/>
  <c r="N97" i="34" s="1"/>
  <c r="N50" i="15"/>
  <c r="O6" i="15"/>
  <c r="O13" i="15" s="1"/>
  <c r="S27" i="15"/>
  <c r="P27" i="35"/>
  <c r="J55" i="36"/>
  <c r="J61" i="15"/>
  <c r="T11" i="34"/>
  <c r="T13" i="34" s="1"/>
  <c r="S13" i="34"/>
  <c r="S14" i="34" s="1"/>
  <c r="T14" i="34" s="1"/>
  <c r="O28" i="35"/>
  <c r="R28" i="15"/>
  <c r="P28" i="35" s="1"/>
  <c r="R28" i="36"/>
  <c r="Q44" i="34"/>
  <c r="Q65" i="34" s="1"/>
  <c r="L50" i="35"/>
  <c r="L52" i="35" s="1"/>
  <c r="O14" i="33"/>
  <c r="P39" i="17"/>
  <c r="O13" i="33"/>
  <c r="P39" i="34"/>
  <c r="P38" i="34" s="1"/>
  <c r="P64" i="34" s="1"/>
  <c r="T3" i="36"/>
  <c r="T48" i="36" s="1"/>
  <c r="T3" i="15"/>
  <c r="T48" i="15" s="1"/>
  <c r="R3" i="35"/>
  <c r="R48" i="35" s="1"/>
  <c r="S20" i="33"/>
  <c r="S21" i="33" s="1"/>
  <c r="R21" i="33"/>
  <c r="P32" i="17"/>
  <c r="P37" i="17"/>
  <c r="N10" i="35"/>
  <c r="N9" i="35" s="1"/>
  <c r="P9" i="15"/>
  <c r="L51" i="6"/>
  <c r="L56" i="6" s="1"/>
  <c r="L53" i="6" s="1"/>
  <c r="S26" i="15"/>
  <c r="P26" i="35"/>
  <c r="O20" i="15"/>
  <c r="O18" i="36"/>
  <c r="O38" i="17"/>
  <c r="O64" i="17" s="1"/>
  <c r="O18" i="15"/>
  <c r="O20" i="36"/>
  <c r="O19" i="36" s="1"/>
  <c r="M18" i="35"/>
  <c r="O17" i="15"/>
  <c r="O16" i="15" s="1"/>
  <c r="M17" i="35"/>
  <c r="O17" i="36"/>
  <c r="O16" i="36" s="1"/>
  <c r="S12" i="34"/>
  <c r="T12" i="34" s="1"/>
  <c r="R88" i="34"/>
  <c r="S87" i="34"/>
  <c r="N19" i="15"/>
  <c r="L20" i="35"/>
  <c r="L19" i="35" s="1"/>
  <c r="L30" i="35" s="1"/>
  <c r="L55" i="15"/>
  <c r="L96" i="17"/>
  <c r="L98" i="17" s="1"/>
  <c r="L96" i="34"/>
  <c r="L98" i="34" s="1"/>
  <c r="L31" i="15"/>
  <c r="P37" i="34"/>
  <c r="P32" i="34"/>
  <c r="P62" i="34" s="1"/>
  <c r="P63" i="34" s="1"/>
  <c r="L32" i="36"/>
  <c r="K32" i="36"/>
  <c r="L59" i="15"/>
  <c r="J55" i="6"/>
  <c r="J59" i="35"/>
  <c r="S11" i="15"/>
  <c r="Q11" i="35" s="1"/>
  <c r="T54" i="17"/>
  <c r="T55" i="17"/>
  <c r="S11" i="36"/>
  <c r="K53" i="6"/>
  <c r="M29" i="36"/>
  <c r="O38" i="34"/>
  <c r="O64" i="34" s="1"/>
  <c r="S20" i="34"/>
  <c r="T19" i="34"/>
  <c r="T20" i="34" s="1"/>
  <c r="P7" i="15"/>
  <c r="H68" i="36"/>
  <c r="H64" i="15"/>
  <c r="I64" i="15" s="1"/>
  <c r="I32" i="35"/>
  <c r="H32" i="35"/>
  <c r="M29" i="15"/>
  <c r="M50" i="15"/>
  <c r="M91" i="34"/>
  <c r="M93" i="34" s="1"/>
  <c r="M97" i="34" s="1"/>
  <c r="M91" i="17"/>
  <c r="M93" i="17" s="1"/>
  <c r="M97" i="17" s="1"/>
  <c r="P44" i="17"/>
  <c r="P65" i="17" s="1"/>
  <c r="N58" i="15"/>
  <c r="N58" i="36" s="1"/>
  <c r="M54" i="6"/>
  <c r="L58" i="35"/>
  <c r="R41" i="34"/>
  <c r="R43" i="34" s="1"/>
  <c r="R41" i="17"/>
  <c r="Q23" i="33"/>
  <c r="Q26" i="33" s="1"/>
  <c r="Q27" i="33" s="1"/>
  <c r="J33" i="15"/>
  <c r="Q35" i="34"/>
  <c r="Q35" i="17"/>
  <c r="P10" i="33"/>
  <c r="P12" i="33" s="1"/>
  <c r="L32" i="15"/>
  <c r="I64" i="6"/>
  <c r="P7" i="36"/>
  <c r="T45" i="17"/>
  <c r="T45" i="34"/>
  <c r="K32" i="15"/>
  <c r="H64" i="6"/>
  <c r="J32" i="15"/>
  <c r="M58" i="36"/>
  <c r="Q8" i="33"/>
  <c r="R7" i="33"/>
  <c r="K102" i="34"/>
  <c r="K101" i="34"/>
  <c r="H63" i="36"/>
  <c r="S21" i="36"/>
  <c r="S21" i="15"/>
  <c r="Q21" i="35" s="1"/>
  <c r="J102" i="17"/>
  <c r="J101" i="17"/>
  <c r="J102" i="34"/>
  <c r="J101" i="34"/>
  <c r="P8" i="36"/>
  <c r="Q49" i="17"/>
  <c r="P8" i="15"/>
  <c r="N8" i="35" s="1"/>
  <c r="I70" i="34"/>
  <c r="I68" i="36"/>
  <c r="I70" i="17"/>
  <c r="K55" i="36"/>
  <c r="K61" i="15"/>
  <c r="O57" i="17"/>
  <c r="O62" i="17"/>
  <c r="O63" i="17" s="1"/>
  <c r="J61" i="35"/>
  <c r="J63" i="35" s="1"/>
  <c r="J64" i="35" s="1"/>
  <c r="P22" i="35"/>
  <c r="S22" i="15"/>
  <c r="R47" i="17"/>
  <c r="R48" i="17"/>
  <c r="Q7" i="36"/>
  <c r="N16" i="15"/>
  <c r="N30" i="15" s="1"/>
  <c r="N31" i="15" s="1"/>
  <c r="M6" i="35"/>
  <c r="M13" i="35" s="1"/>
  <c r="I33" i="36"/>
  <c r="J33" i="36" s="1"/>
  <c r="K33" i="36" s="1"/>
  <c r="L33" i="36" s="1"/>
  <c r="L55" i="35" l="1"/>
  <c r="L31" i="35"/>
  <c r="N59" i="15"/>
  <c r="N59" i="36" s="1"/>
  <c r="L59" i="35"/>
  <c r="L55" i="6"/>
  <c r="L65" i="6" s="1"/>
  <c r="L64" i="6"/>
  <c r="N67" i="36" s="1"/>
  <c r="Q8" i="15"/>
  <c r="O8" i="35" s="1"/>
  <c r="R49" i="17"/>
  <c r="Q8" i="36"/>
  <c r="R50" i="17"/>
  <c r="R35" i="34"/>
  <c r="Q10" i="33"/>
  <c r="Q12" i="33" s="1"/>
  <c r="R35" i="17"/>
  <c r="L102" i="34"/>
  <c r="L101" i="34"/>
  <c r="O19" i="15"/>
  <c r="M20" i="35"/>
  <c r="M19" i="35" s="1"/>
  <c r="J61" i="36"/>
  <c r="J63" i="15"/>
  <c r="S28" i="36"/>
  <c r="S28" i="15"/>
  <c r="Q28" i="35" s="1"/>
  <c r="N96" i="17"/>
  <c r="N98" i="17" s="1"/>
  <c r="N96" i="34"/>
  <c r="N98" i="34" s="1"/>
  <c r="N55" i="15"/>
  <c r="Q50" i="17"/>
  <c r="P14" i="33"/>
  <c r="Q39" i="34"/>
  <c r="Q39" i="17"/>
  <c r="P13" i="33"/>
  <c r="N54" i="6"/>
  <c r="M58" i="35"/>
  <c r="O58" i="15"/>
  <c r="O58" i="36" s="1"/>
  <c r="M50" i="36"/>
  <c r="M52" i="15"/>
  <c r="N7" i="35"/>
  <c r="N6" i="35" s="1"/>
  <c r="N13" i="35" s="1"/>
  <c r="P6" i="15"/>
  <c r="P13" i="15" s="1"/>
  <c r="L59" i="36"/>
  <c r="L102" i="17"/>
  <c r="L101" i="17"/>
  <c r="M16" i="35"/>
  <c r="P57" i="17"/>
  <c r="P62" i="17"/>
  <c r="P63" i="17" s="1"/>
  <c r="N50" i="36"/>
  <c r="N52" i="36" s="1"/>
  <c r="N52" i="15"/>
  <c r="T28" i="15"/>
  <c r="T28" i="36"/>
  <c r="D28" i="36" s="1"/>
  <c r="T21" i="15"/>
  <c r="T21" i="36"/>
  <c r="D21" i="36" s="1"/>
  <c r="K59" i="35"/>
  <c r="K55" i="6"/>
  <c r="M59" i="15"/>
  <c r="M59" i="36" s="1"/>
  <c r="L55" i="36"/>
  <c r="L61" i="15"/>
  <c r="Q26" i="35"/>
  <c r="T26" i="15"/>
  <c r="S41" i="34"/>
  <c r="S43" i="34" s="1"/>
  <c r="S41" i="17"/>
  <c r="R23" i="33"/>
  <c r="R26" i="33" s="1"/>
  <c r="R27" i="33" s="1"/>
  <c r="N18" i="35"/>
  <c r="P20" i="15"/>
  <c r="P18" i="15"/>
  <c r="P38" i="17"/>
  <c r="P64" i="17" s="1"/>
  <c r="P18" i="36"/>
  <c r="P20" i="36"/>
  <c r="P19" i="36" s="1"/>
  <c r="P17" i="36"/>
  <c r="P16" i="36" s="1"/>
  <c r="P17" i="15"/>
  <c r="N17" i="35"/>
  <c r="N16" i="35" s="1"/>
  <c r="Q32" i="34"/>
  <c r="Q62" i="34" s="1"/>
  <c r="Q63" i="34" s="1"/>
  <c r="Q37" i="34"/>
  <c r="T41" i="34"/>
  <c r="T43" i="34" s="1"/>
  <c r="T102" i="34" s="1"/>
  <c r="T41" i="17"/>
  <c r="S23" i="33"/>
  <c r="S26" i="33" s="1"/>
  <c r="S27" i="33" s="1"/>
  <c r="M53" i="6"/>
  <c r="M51" i="6"/>
  <c r="M56" i="6" s="1"/>
  <c r="K29" i="35"/>
  <c r="K30" i="35" s="1"/>
  <c r="K61" i="36"/>
  <c r="K63" i="36" s="1"/>
  <c r="K63" i="15"/>
  <c r="P6" i="36"/>
  <c r="P13" i="36" s="1"/>
  <c r="M30" i="15"/>
  <c r="J64" i="15"/>
  <c r="K64" i="15" s="1"/>
  <c r="T11" i="36"/>
  <c r="D11" i="36" s="1"/>
  <c r="T11" i="15"/>
  <c r="S88" i="34"/>
  <c r="T87" i="34"/>
  <c r="T88" i="34" s="1"/>
  <c r="Q9" i="15"/>
  <c r="O10" i="35"/>
  <c r="O9" i="35" s="1"/>
  <c r="O29" i="36"/>
  <c r="Q32" i="17"/>
  <c r="Q37" i="17"/>
  <c r="K33" i="15"/>
  <c r="L33" i="15" s="1"/>
  <c r="Q7" i="15"/>
  <c r="J67" i="36"/>
  <c r="H65" i="6"/>
  <c r="Q22" i="35"/>
  <c r="T22" i="15"/>
  <c r="H64" i="36"/>
  <c r="I64" i="36" s="1"/>
  <c r="R43" i="17"/>
  <c r="R10" i="15"/>
  <c r="R10" i="36"/>
  <c r="R9" i="36" s="1"/>
  <c r="M30" i="36"/>
  <c r="T27" i="15"/>
  <c r="Q27" i="35"/>
  <c r="Q9" i="36"/>
  <c r="Q6" i="36"/>
  <c r="S47" i="17"/>
  <c r="S48" i="17"/>
  <c r="M50" i="35"/>
  <c r="M52" i="35" s="1"/>
  <c r="R8" i="33"/>
  <c r="S7" i="33"/>
  <c r="S8" i="33" s="1"/>
  <c r="K67" i="36"/>
  <c r="I65" i="6"/>
  <c r="R44" i="34"/>
  <c r="R65" i="34" s="1"/>
  <c r="J64" i="6"/>
  <c r="L67" i="36" s="1"/>
  <c r="O91" i="34"/>
  <c r="O93" i="34" s="1"/>
  <c r="O97" i="34" s="1"/>
  <c r="O29" i="15"/>
  <c r="M29" i="35" s="1"/>
  <c r="O50" i="15"/>
  <c r="O91" i="17"/>
  <c r="O93" i="17" s="1"/>
  <c r="O97" i="17" s="1"/>
  <c r="Q44" i="17"/>
  <c r="Q65" i="17" s="1"/>
  <c r="O50" i="36" l="1"/>
  <c r="O52" i="36" s="1"/>
  <c r="O52" i="15"/>
  <c r="O30" i="15"/>
  <c r="P91" i="34"/>
  <c r="P93" i="34" s="1"/>
  <c r="P97" i="34" s="1"/>
  <c r="P29" i="15"/>
  <c r="P50" i="15"/>
  <c r="P91" i="17"/>
  <c r="P93" i="17" s="1"/>
  <c r="P97" i="17" s="1"/>
  <c r="N102" i="17"/>
  <c r="N101" i="17"/>
  <c r="R39" i="34"/>
  <c r="R39" i="17"/>
  <c r="Q14" i="33"/>
  <c r="Q13" i="33"/>
  <c r="R37" i="17"/>
  <c r="R32" i="17"/>
  <c r="M31" i="36"/>
  <c r="R11" i="35"/>
  <c r="D11" i="15"/>
  <c r="K55" i="35"/>
  <c r="K61" i="35" s="1"/>
  <c r="K63" i="35" s="1"/>
  <c r="K64" i="35" s="1"/>
  <c r="K31" i="35"/>
  <c r="P19" i="15"/>
  <c r="N20" i="35"/>
  <c r="N19" i="35" s="1"/>
  <c r="L61" i="36"/>
  <c r="L63" i="36" s="1"/>
  <c r="L63" i="15"/>
  <c r="R21" i="35"/>
  <c r="D21" i="15"/>
  <c r="N50" i="35"/>
  <c r="N52" i="35" s="1"/>
  <c r="Q20" i="15"/>
  <c r="Q18" i="36"/>
  <c r="Q38" i="17"/>
  <c r="Q64" i="17" s="1"/>
  <c r="Q18" i="15"/>
  <c r="Q20" i="36"/>
  <c r="Q19" i="36" s="1"/>
  <c r="O18" i="35"/>
  <c r="O17" i="35"/>
  <c r="O16" i="35" s="1"/>
  <c r="Q17" i="36"/>
  <c r="Q16" i="36" s="1"/>
  <c r="Q17" i="15"/>
  <c r="O30" i="36"/>
  <c r="O31" i="36" s="1"/>
  <c r="R32" i="34"/>
  <c r="R62" i="34" s="1"/>
  <c r="R63" i="34" s="1"/>
  <c r="R37" i="34"/>
  <c r="N70" i="34"/>
  <c r="N68" i="36"/>
  <c r="N70" i="17"/>
  <c r="R7" i="15"/>
  <c r="T35" i="17"/>
  <c r="S10" i="33"/>
  <c r="S12" i="33" s="1"/>
  <c r="T35" i="34"/>
  <c r="Q13" i="36"/>
  <c r="Q57" i="17"/>
  <c r="Q62" i="17"/>
  <c r="Q63" i="17" s="1"/>
  <c r="Q38" i="34"/>
  <c r="Q64" i="34" s="1"/>
  <c r="M33" i="15"/>
  <c r="N33" i="15" s="1"/>
  <c r="N102" i="34"/>
  <c r="N101" i="34"/>
  <c r="T47" i="17"/>
  <c r="T48" i="17"/>
  <c r="J68" i="36"/>
  <c r="J70" i="17"/>
  <c r="J70" i="34"/>
  <c r="L64" i="15"/>
  <c r="N51" i="6"/>
  <c r="N56" i="6" s="1"/>
  <c r="N53" i="6"/>
  <c r="P16" i="15"/>
  <c r="M30" i="35"/>
  <c r="S43" i="17"/>
  <c r="S10" i="15"/>
  <c r="S10" i="36"/>
  <c r="S9" i="36" s="1"/>
  <c r="M52" i="36"/>
  <c r="J65" i="6"/>
  <c r="R8" i="36"/>
  <c r="R8" i="15"/>
  <c r="P8" i="35" s="1"/>
  <c r="S49" i="17"/>
  <c r="S50" i="17" s="1"/>
  <c r="R22" i="35"/>
  <c r="D22" i="15"/>
  <c r="O59" i="15"/>
  <c r="O59" i="36" s="1"/>
  <c r="M55" i="6"/>
  <c r="M59" i="35"/>
  <c r="R44" i="17"/>
  <c r="R65" i="17" s="1"/>
  <c r="Q6" i="15"/>
  <c r="Q13" i="15" s="1"/>
  <c r="O7" i="35"/>
  <c r="O6" i="35" s="1"/>
  <c r="O13" i="35" s="1"/>
  <c r="P29" i="36"/>
  <c r="P30" i="36" s="1"/>
  <c r="P31" i="36" s="1"/>
  <c r="S102" i="34"/>
  <c r="S44" i="34"/>
  <c r="S65" i="34" s="1"/>
  <c r="R28" i="35"/>
  <c r="D28" i="15"/>
  <c r="J63" i="36"/>
  <c r="J64" i="36" s="1"/>
  <c r="K64" i="36" s="1"/>
  <c r="L64" i="36" s="1"/>
  <c r="N58" i="35"/>
  <c r="O54" i="6"/>
  <c r="P58" i="15"/>
  <c r="K68" i="36"/>
  <c r="K70" i="34"/>
  <c r="K70" i="17"/>
  <c r="S35" i="17"/>
  <c r="S7" i="15" s="1"/>
  <c r="R10" i="33"/>
  <c r="R12" i="33" s="1"/>
  <c r="S35" i="34"/>
  <c r="P10" i="35"/>
  <c r="P9" i="35" s="1"/>
  <c r="R9" i="15"/>
  <c r="M55" i="15"/>
  <c r="M96" i="17"/>
  <c r="M98" i="17" s="1"/>
  <c r="M96" i="34"/>
  <c r="M98" i="34" s="1"/>
  <c r="M31" i="15"/>
  <c r="R7" i="36"/>
  <c r="R6" i="36" s="1"/>
  <c r="R13" i="36" s="1"/>
  <c r="R27" i="35"/>
  <c r="D27" i="15"/>
  <c r="T43" i="17"/>
  <c r="T10" i="15"/>
  <c r="T10" i="36"/>
  <c r="R26" i="35"/>
  <c r="D26" i="15"/>
  <c r="N61" i="15"/>
  <c r="N61" i="36" s="1"/>
  <c r="N63" i="36" s="1"/>
  <c r="N55" i="36"/>
  <c r="T44" i="34"/>
  <c r="T65" i="34" s="1"/>
  <c r="L61" i="35"/>
  <c r="L63" i="35" s="1"/>
  <c r="Q7" i="35" l="1"/>
  <c r="Q29" i="36"/>
  <c r="R38" i="34"/>
  <c r="R64" i="34" s="1"/>
  <c r="S37" i="17"/>
  <c r="S101" i="17" s="1"/>
  <c r="S32" i="17"/>
  <c r="Q91" i="17"/>
  <c r="Q93" i="17" s="1"/>
  <c r="Q97" i="17" s="1"/>
  <c r="Q29" i="15"/>
  <c r="O29" i="35" s="1"/>
  <c r="Q50" i="15"/>
  <c r="Q91" i="34"/>
  <c r="Q93" i="34" s="1"/>
  <c r="Q97" i="34" s="1"/>
  <c r="T32" i="34"/>
  <c r="T62" i="34" s="1"/>
  <c r="T63" i="34" s="1"/>
  <c r="T37" i="34"/>
  <c r="T101" i="34" s="1"/>
  <c r="N32" i="36"/>
  <c r="M32" i="36"/>
  <c r="M33" i="36"/>
  <c r="O55" i="15"/>
  <c r="O96" i="17"/>
  <c r="O98" i="17" s="1"/>
  <c r="O96" i="34"/>
  <c r="O98" i="34" s="1"/>
  <c r="O31" i="15"/>
  <c r="M102" i="17"/>
  <c r="M101" i="17"/>
  <c r="O33" i="15"/>
  <c r="T39" i="34"/>
  <c r="T38" i="34" s="1"/>
  <c r="T64" i="34" s="1"/>
  <c r="S14" i="33"/>
  <c r="S13" i="33"/>
  <c r="T39" i="17"/>
  <c r="P32" i="36"/>
  <c r="O32" i="36"/>
  <c r="O50" i="35"/>
  <c r="O52" i="35" s="1"/>
  <c r="M55" i="36"/>
  <c r="M61" i="15"/>
  <c r="N63" i="15"/>
  <c r="P58" i="36"/>
  <c r="M55" i="35"/>
  <c r="M61" i="35" s="1"/>
  <c r="M63" i="35" s="1"/>
  <c r="M31" i="35"/>
  <c r="T32" i="17"/>
  <c r="T37" i="17"/>
  <c r="T101" i="17" s="1"/>
  <c r="Q16" i="15"/>
  <c r="Q30" i="15" s="1"/>
  <c r="Q31" i="15" s="1"/>
  <c r="O20" i="35"/>
  <c r="O19" i="35" s="1"/>
  <c r="Q19" i="15"/>
  <c r="R57" i="17"/>
  <c r="R62" i="17"/>
  <c r="R63" i="17" s="1"/>
  <c r="R10" i="35"/>
  <c r="R9" i="35" s="1"/>
  <c r="T9" i="15"/>
  <c r="D9" i="15" s="1"/>
  <c r="D10" i="15"/>
  <c r="T102" i="17"/>
  <c r="T44" i="17"/>
  <c r="T65" i="17" s="1"/>
  <c r="P30" i="15"/>
  <c r="R6" i="15"/>
  <c r="R13" i="15" s="1"/>
  <c r="P7" i="35"/>
  <c r="P6" i="35" s="1"/>
  <c r="P13" i="35" s="1"/>
  <c r="Q30" i="36"/>
  <c r="Q31" i="36" s="1"/>
  <c r="L32" i="35"/>
  <c r="K32" i="35"/>
  <c r="K33" i="35"/>
  <c r="L33" i="35" s="1"/>
  <c r="M33" i="35" s="1"/>
  <c r="N29" i="35"/>
  <c r="N30" i="35" s="1"/>
  <c r="O58" i="35"/>
  <c r="P54" i="6"/>
  <c r="Q58" i="15"/>
  <c r="Q58" i="36" s="1"/>
  <c r="S8" i="15"/>
  <c r="Q8" i="35" s="1"/>
  <c r="T49" i="17"/>
  <c r="T50" i="17"/>
  <c r="S8" i="36"/>
  <c r="R29" i="36"/>
  <c r="Q10" i="35"/>
  <c r="Q9" i="35" s="1"/>
  <c r="S9" i="15"/>
  <c r="N55" i="6"/>
  <c r="P59" i="15"/>
  <c r="P59" i="36" s="1"/>
  <c r="N59" i="35"/>
  <c r="S7" i="36"/>
  <c r="S6" i="36" s="1"/>
  <c r="S13" i="36" s="1"/>
  <c r="O30" i="35"/>
  <c r="O55" i="35" s="1"/>
  <c r="L64" i="35"/>
  <c r="M64" i="35" s="1"/>
  <c r="L68" i="36"/>
  <c r="L70" i="17"/>
  <c r="L70" i="34"/>
  <c r="R18" i="15"/>
  <c r="R20" i="36"/>
  <c r="R19" i="36" s="1"/>
  <c r="R18" i="36"/>
  <c r="R20" i="15"/>
  <c r="R38" i="17"/>
  <c r="R64" i="17" s="1"/>
  <c r="P18" i="35"/>
  <c r="R17" i="15"/>
  <c r="R16" i="15" s="1"/>
  <c r="R17" i="36"/>
  <c r="P17" i="35"/>
  <c r="M102" i="34"/>
  <c r="M101" i="34"/>
  <c r="S32" i="34"/>
  <c r="S62" i="34" s="1"/>
  <c r="S63" i="34" s="1"/>
  <c r="S37" i="34"/>
  <c r="S101" i="34" s="1"/>
  <c r="T9" i="36"/>
  <c r="D9" i="36" s="1"/>
  <c r="D10" i="36"/>
  <c r="N32" i="15"/>
  <c r="K64" i="6"/>
  <c r="M32" i="15"/>
  <c r="R13" i="33"/>
  <c r="S39" i="34"/>
  <c r="S38" i="34" s="1"/>
  <c r="S64" i="34" s="1"/>
  <c r="R14" i="33"/>
  <c r="S39" i="17"/>
  <c r="S102" i="17"/>
  <c r="S44" i="17"/>
  <c r="S65" i="17" s="1"/>
  <c r="O51" i="6"/>
  <c r="O56" i="6" s="1"/>
  <c r="T7" i="15"/>
  <c r="T7" i="36"/>
  <c r="P50" i="36"/>
  <c r="P52" i="15"/>
  <c r="O64" i="6" l="1"/>
  <c r="Q67" i="36" s="1"/>
  <c r="Q32" i="36"/>
  <c r="D7" i="36"/>
  <c r="O31" i="35"/>
  <c r="O55" i="36"/>
  <c r="O61" i="15"/>
  <c r="R7" i="35"/>
  <c r="D7" i="15"/>
  <c r="N64" i="35"/>
  <c r="N33" i="36"/>
  <c r="O33" i="36" s="1"/>
  <c r="P33" i="36" s="1"/>
  <c r="Q33" i="36" s="1"/>
  <c r="Q50" i="36"/>
  <c r="Q52" i="36" s="1"/>
  <c r="Q52" i="15"/>
  <c r="P58" i="35"/>
  <c r="R58" i="15"/>
  <c r="R58" i="36" s="1"/>
  <c r="Q54" i="6"/>
  <c r="Q96" i="17"/>
  <c r="Q98" i="17" s="1"/>
  <c r="Q55" i="15"/>
  <c r="Q96" i="34"/>
  <c r="Q98" i="34" s="1"/>
  <c r="P51" i="6"/>
  <c r="P56" i="6" s="1"/>
  <c r="P53" i="6"/>
  <c r="O53" i="6"/>
  <c r="S29" i="36"/>
  <c r="T18" i="15"/>
  <c r="T18" i="36"/>
  <c r="T38" i="17"/>
  <c r="T64" i="17" s="1"/>
  <c r="T20" i="15"/>
  <c r="R18" i="35"/>
  <c r="T20" i="36"/>
  <c r="T17" i="36"/>
  <c r="R17" i="35"/>
  <c r="R16" i="35" s="1"/>
  <c r="T17" i="15"/>
  <c r="M67" i="36"/>
  <c r="K65" i="6"/>
  <c r="P16" i="35"/>
  <c r="N55" i="35"/>
  <c r="N61" i="35" s="1"/>
  <c r="N63" i="35" s="1"/>
  <c r="N31" i="35"/>
  <c r="P50" i="35"/>
  <c r="P52" i="35" s="1"/>
  <c r="T57" i="17"/>
  <c r="T62" i="17"/>
  <c r="T63" i="17" s="1"/>
  <c r="M61" i="36"/>
  <c r="M63" i="15"/>
  <c r="M64" i="6"/>
  <c r="O32" i="15"/>
  <c r="S62" i="17"/>
  <c r="S63" i="17" s="1"/>
  <c r="S57" i="17"/>
  <c r="R19" i="15"/>
  <c r="R30" i="15" s="1"/>
  <c r="P20" i="35"/>
  <c r="P19" i="35" s="1"/>
  <c r="R16" i="36"/>
  <c r="R30" i="36" s="1"/>
  <c r="R31" i="36" s="1"/>
  <c r="R32" i="36" s="1"/>
  <c r="R29" i="15"/>
  <c r="R91" i="17"/>
  <c r="R93" i="17" s="1"/>
  <c r="R97" i="17" s="1"/>
  <c r="R50" i="15"/>
  <c r="R91" i="34"/>
  <c r="R93" i="34" s="1"/>
  <c r="R97" i="34" s="1"/>
  <c r="O102" i="34"/>
  <c r="O101" i="34"/>
  <c r="S6" i="15"/>
  <c r="S13" i="15" s="1"/>
  <c r="P52" i="36"/>
  <c r="S20" i="36"/>
  <c r="S19" i="36" s="1"/>
  <c r="Q18" i="35"/>
  <c r="S18" i="36"/>
  <c r="S38" i="17"/>
  <c r="S64" i="17" s="1"/>
  <c r="S20" i="15"/>
  <c r="S18" i="15"/>
  <c r="S17" i="36"/>
  <c r="S16" i="36" s="1"/>
  <c r="Q17" i="35"/>
  <c r="Q16" i="35" s="1"/>
  <c r="S17" i="15"/>
  <c r="S16" i="15" s="1"/>
  <c r="T8" i="15"/>
  <c r="T6" i="15" s="1"/>
  <c r="T8" i="36"/>
  <c r="D8" i="36" s="1"/>
  <c r="P96" i="34"/>
  <c r="P98" i="34" s="1"/>
  <c r="P55" i="15"/>
  <c r="P96" i="17"/>
  <c r="P98" i="17" s="1"/>
  <c r="P31" i="15"/>
  <c r="N32" i="35"/>
  <c r="M32" i="35"/>
  <c r="O102" i="17"/>
  <c r="O101" i="17"/>
  <c r="Q6" i="35"/>
  <c r="Q13" i="35" s="1"/>
  <c r="R96" i="34" l="1"/>
  <c r="R98" i="34" s="1"/>
  <c r="R96" i="17"/>
  <c r="R98" i="17" s="1"/>
  <c r="R55" i="15"/>
  <c r="R31" i="15"/>
  <c r="T13" i="15"/>
  <c r="D6" i="15"/>
  <c r="M63" i="36"/>
  <c r="M68" i="36"/>
  <c r="M70" i="17"/>
  <c r="M70" i="34"/>
  <c r="Q51" i="6"/>
  <c r="Q56" i="6" s="1"/>
  <c r="Q53" i="6" s="1"/>
  <c r="N64" i="6"/>
  <c r="Q32" i="15"/>
  <c r="S30" i="36"/>
  <c r="S31" i="36" s="1"/>
  <c r="D18" i="36"/>
  <c r="T6" i="36"/>
  <c r="T19" i="15"/>
  <c r="D19" i="15" s="1"/>
  <c r="R20" i="35"/>
  <c r="R19" i="35" s="1"/>
  <c r="D20" i="15"/>
  <c r="Q50" i="35"/>
  <c r="Q52" i="35" s="1"/>
  <c r="T16" i="15"/>
  <c r="D17" i="15"/>
  <c r="D18" i="15"/>
  <c r="Q102" i="34"/>
  <c r="Q101" i="34"/>
  <c r="P59" i="35"/>
  <c r="P55" i="6"/>
  <c r="R59" i="15"/>
  <c r="R59" i="36" s="1"/>
  <c r="P102" i="17"/>
  <c r="P101" i="17"/>
  <c r="R50" i="36"/>
  <c r="R52" i="15"/>
  <c r="Q55" i="36"/>
  <c r="O61" i="36"/>
  <c r="O63" i="36" s="1"/>
  <c r="O63" i="15"/>
  <c r="P102" i="34"/>
  <c r="P101" i="34"/>
  <c r="R8" i="35"/>
  <c r="R6" i="35" s="1"/>
  <c r="R13" i="35" s="1"/>
  <c r="D8" i="15"/>
  <c r="P32" i="15"/>
  <c r="T16" i="36"/>
  <c r="D17" i="36"/>
  <c r="Q102" i="17"/>
  <c r="Q101" i="17"/>
  <c r="R33" i="36"/>
  <c r="O64" i="35"/>
  <c r="P61" i="15"/>
  <c r="P55" i="36"/>
  <c r="S29" i="15"/>
  <c r="Q29" i="35" s="1"/>
  <c r="S50" i="15"/>
  <c r="P29" i="35"/>
  <c r="O67" i="36"/>
  <c r="M65" i="6"/>
  <c r="O32" i="35"/>
  <c r="T19" i="36"/>
  <c r="D19" i="36" s="1"/>
  <c r="D20" i="36"/>
  <c r="Q58" i="35"/>
  <c r="S58" i="15"/>
  <c r="S58" i="36" s="1"/>
  <c r="R54" i="6"/>
  <c r="P30" i="35"/>
  <c r="Q20" i="35"/>
  <c r="Q19" i="35" s="1"/>
  <c r="Q30" i="35" s="1"/>
  <c r="S19" i="15"/>
  <c r="S30" i="15" s="1"/>
  <c r="S32" i="36"/>
  <c r="M64" i="15"/>
  <c r="N64" i="15" s="1"/>
  <c r="O64" i="15" s="1"/>
  <c r="O59" i="35"/>
  <c r="O61" i="35" s="1"/>
  <c r="O63" i="35" s="1"/>
  <c r="O55" i="6"/>
  <c r="O65" i="6" s="1"/>
  <c r="Q59" i="15"/>
  <c r="Q59" i="36" s="1"/>
  <c r="N33" i="35"/>
  <c r="O33" i="35" s="1"/>
  <c r="P33" i="15"/>
  <c r="Q33" i="15" s="1"/>
  <c r="R33" i="15" s="1"/>
  <c r="S55" i="15" l="1"/>
  <c r="S31" i="15"/>
  <c r="R50" i="35"/>
  <c r="R52" i="35" s="1"/>
  <c r="Q55" i="35"/>
  <c r="Q61" i="35" s="1"/>
  <c r="Q63" i="35" s="1"/>
  <c r="Q31" i="35"/>
  <c r="S59" i="15"/>
  <c r="S59" i="36" s="1"/>
  <c r="Q55" i="6"/>
  <c r="Q59" i="35"/>
  <c r="P61" i="36"/>
  <c r="P63" i="36" s="1"/>
  <c r="P63" i="15"/>
  <c r="Q61" i="15"/>
  <c r="P33" i="35"/>
  <c r="Q33" i="35" s="1"/>
  <c r="T13" i="36"/>
  <c r="D6" i="36"/>
  <c r="R53" i="6"/>
  <c r="R51" i="6"/>
  <c r="R56" i="6" s="1"/>
  <c r="S33" i="36"/>
  <c r="T29" i="15"/>
  <c r="T50" i="15"/>
  <c r="D13" i="15"/>
  <c r="D16" i="15"/>
  <c r="P64" i="6"/>
  <c r="R67" i="36" s="1"/>
  <c r="S32" i="15"/>
  <c r="R32" i="15"/>
  <c r="R52" i="36"/>
  <c r="R63" i="36" s="1"/>
  <c r="R58" i="35"/>
  <c r="T58" i="15"/>
  <c r="S54" i="6"/>
  <c r="S50" i="36"/>
  <c r="S52" i="36" s="1"/>
  <c r="S52" i="15"/>
  <c r="M64" i="36"/>
  <c r="N64" i="36" s="1"/>
  <c r="O64" i="36" s="1"/>
  <c r="P64" i="36" s="1"/>
  <c r="R55" i="36"/>
  <c r="R61" i="15"/>
  <c r="R61" i="36" s="1"/>
  <c r="O70" i="17"/>
  <c r="O68" i="36"/>
  <c r="O70" i="34"/>
  <c r="Q70" i="17"/>
  <c r="Q70" i="34"/>
  <c r="Q68" i="36"/>
  <c r="D16" i="36"/>
  <c r="R102" i="17"/>
  <c r="R101" i="17"/>
  <c r="P55" i="35"/>
  <c r="P61" i="35" s="1"/>
  <c r="P63" i="35" s="1"/>
  <c r="P64" i="35" s="1"/>
  <c r="P31" i="35"/>
  <c r="P64" i="15"/>
  <c r="S33" i="15"/>
  <c r="P67" i="36"/>
  <c r="N65" i="6"/>
  <c r="R102" i="34"/>
  <c r="R101" i="34"/>
  <c r="Q64" i="35" l="1"/>
  <c r="T50" i="36"/>
  <c r="T52" i="15"/>
  <c r="D50" i="15"/>
  <c r="R29" i="35"/>
  <c r="R30" i="35" s="1"/>
  <c r="D29" i="15"/>
  <c r="T29" i="36"/>
  <c r="D13" i="36"/>
  <c r="P65" i="6"/>
  <c r="Q61" i="36"/>
  <c r="Q63" i="36" s="1"/>
  <c r="Q64" i="36" s="1"/>
  <c r="R64" i="36" s="1"/>
  <c r="Q63" i="15"/>
  <c r="Q64" i="15" s="1"/>
  <c r="R64" i="15" s="1"/>
  <c r="T59" i="15"/>
  <c r="R55" i="6"/>
  <c r="R59" i="35"/>
  <c r="T58" i="36"/>
  <c r="D58" i="36" s="1"/>
  <c r="D58" i="15"/>
  <c r="P70" i="34"/>
  <c r="P68" i="36"/>
  <c r="P70" i="17"/>
  <c r="T30" i="15"/>
  <c r="Q64" i="6"/>
  <c r="S67" i="36" s="1"/>
  <c r="Q32" i="35"/>
  <c r="P32" i="35"/>
  <c r="R63" i="15"/>
  <c r="S51" i="6"/>
  <c r="S56" i="6" s="1"/>
  <c r="S53" i="6"/>
  <c r="S55" i="6" s="1"/>
  <c r="S65" i="6" s="1"/>
  <c r="S55" i="36"/>
  <c r="S61" i="15"/>
  <c r="S61" i="36" s="1"/>
  <c r="S63" i="36" s="1"/>
  <c r="S64" i="36" l="1"/>
  <c r="T55" i="15"/>
  <c r="D30" i="15"/>
  <c r="T31" i="15"/>
  <c r="Q65" i="6"/>
  <c r="S63" i="15"/>
  <c r="S64" i="15" s="1"/>
  <c r="R70" i="34"/>
  <c r="R68" i="36"/>
  <c r="R70" i="17"/>
  <c r="D52" i="15"/>
  <c r="T52" i="36"/>
  <c r="D50" i="36"/>
  <c r="D29" i="36"/>
  <c r="T30" i="36"/>
  <c r="R55" i="35"/>
  <c r="R61" i="35" s="1"/>
  <c r="R63" i="35" s="1"/>
  <c r="R31" i="35"/>
  <c r="T59" i="36"/>
  <c r="D59" i="36" s="1"/>
  <c r="D59" i="15"/>
  <c r="R64" i="35"/>
  <c r="D30" i="36" l="1"/>
  <c r="T31" i="36"/>
  <c r="S70" i="34"/>
  <c r="S70" i="17"/>
  <c r="S68" i="36"/>
  <c r="T55" i="36"/>
  <c r="D55" i="36" s="1"/>
  <c r="T61" i="15"/>
  <c r="D55" i="15"/>
  <c r="D52" i="36"/>
  <c r="R64" i="6"/>
  <c r="U31" i="15"/>
  <c r="D31" i="15"/>
  <c r="T32" i="15"/>
  <c r="D32" i="15" s="1"/>
  <c r="T33" i="15"/>
  <c r="D33" i="15" s="1"/>
  <c r="S31" i="35"/>
  <c r="R32" i="35"/>
  <c r="R33" i="35"/>
  <c r="T61" i="36" l="1"/>
  <c r="D61" i="15"/>
  <c r="T63" i="15"/>
  <c r="T67" i="36"/>
  <c r="R65" i="6"/>
  <c r="U31" i="36"/>
  <c r="D31" i="36"/>
  <c r="T32" i="36"/>
  <c r="D32" i="36" s="1"/>
  <c r="T33" i="36"/>
  <c r="D33" i="36" s="1"/>
  <c r="D63" i="15" l="1"/>
  <c r="T64" i="15"/>
  <c r="T68" i="36"/>
  <c r="G69" i="36" s="1"/>
  <c r="E66" i="6"/>
  <c r="D61" i="36"/>
  <c r="T63" i="36"/>
  <c r="D63" i="36" l="1"/>
  <c r="T64" i="36"/>
</calcChain>
</file>

<file path=xl/comments1.xml><?xml version="1.0" encoding="utf-8"?>
<comments xmlns="http://schemas.openxmlformats.org/spreadsheetml/2006/main">
  <authors>
    <author>Tauno Tanilas</author>
    <author>Kadri Loide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>Vastavalt Keskkonnatasude seadusele taotleja põhiselt.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Vastavalt Keskkonnatasude seadusele taotleja põhiselt.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Vt. Konkurentsiameti kodulehelt kehtivat WACC-i arvutust.</t>
        </r>
      </text>
    </comment>
    <comment ref="D27" authorId="1" shapeId="0">
      <text>
        <r>
          <rPr>
            <sz val="9"/>
            <color indexed="81"/>
            <rFont val="Tahoma"/>
            <family val="2"/>
          </rPr>
          <t xml:space="preserve">sisestada projekti mõjul liituvate püsielanike arv
</t>
        </r>
      </text>
    </comment>
    <comment ref="D28" authorId="1" shapeId="0">
      <text>
        <r>
          <rPr>
            <sz val="9"/>
            <color indexed="81"/>
            <rFont val="Tahoma"/>
            <family val="2"/>
          </rPr>
          <t>sisestada projekti mõjul liituvate hooajaliste elanike arv</t>
        </r>
      </text>
    </comment>
    <comment ref="D30" authorId="1" shapeId="0">
      <text>
        <r>
          <rPr>
            <sz val="9"/>
            <color indexed="81"/>
            <rFont val="Tahoma"/>
            <family val="2"/>
          </rPr>
          <t xml:space="preserve">sisestada projekti mõjul liituvate püsielanike arv
</t>
        </r>
      </text>
    </comment>
    <comment ref="D31" authorId="1" shapeId="0">
      <text>
        <r>
          <rPr>
            <sz val="9"/>
            <color indexed="81"/>
            <rFont val="Tahoma"/>
            <family val="2"/>
          </rPr>
          <t>sisestada projekti mõjul liituvate hooajaliste elanike arv</t>
        </r>
      </text>
    </comment>
    <comment ref="B58" authorId="0" shapeId="0">
      <text>
        <r>
          <rPr>
            <sz val="9"/>
            <color indexed="81"/>
            <rFont val="Tahoma"/>
            <family val="2"/>
          </rPr>
          <t xml:space="preserve">Statistikaameti tabelist ST08: LEIBKONNALIIKME NETOSISSETULEK KUUS ELUKOHA JA SISSETULEKUALLIKA JÄRGI 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Korrigeerida vastavalt ettevõtte tegelikule kulule.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Põhivara algväärtus - reguleeritud vara soetusmaksumus. Kui erineb Konkurentsiameti tariifide määramise otsusest, siis põhjendada erinevust sõnalises osas.
</t>
        </r>
      </text>
    </comment>
    <comment ref="D79" authorId="0" shapeId="0">
      <text>
        <r>
          <rPr>
            <sz val="9"/>
            <color indexed="81"/>
            <rFont val="Tahoma"/>
            <family val="2"/>
          </rPr>
          <t>Amortisatsioonimäära korrigeerida vastavalt ettevõttes kehtestatud määrale.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>Investeeringud kajastada alates põhivara arvele võtmisest.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>Investeeringud kajastada alates põhivara arvele võtmisest.</t>
        </r>
      </text>
    </comment>
    <comment ref="D100" authorId="0" shapeId="0">
      <text>
        <r>
          <rPr>
            <sz val="9"/>
            <color indexed="81"/>
            <rFont val="Tahoma"/>
            <family val="2"/>
          </rPr>
          <t>Osakaal kogutariifist.</t>
        </r>
      </text>
    </comment>
  </commentList>
</comments>
</file>

<file path=xl/comments2.xml><?xml version="1.0" encoding="utf-8"?>
<comments xmlns="http://schemas.openxmlformats.org/spreadsheetml/2006/main">
  <authors>
    <author>Tauno Tanilas</author>
    <author>Olavi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Ilma käibemaksuta.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Abikõlblikud investeeringud.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Mitteabikõlblikud investeeringud.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>Peab võrduma "Kokku investeeringud".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 xml:space="preserve">Nummerdust alustada esimesest tagasimakse aastast (1, 2, 3 jne) kuni tagasimakse perioodi lõpuni.
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Laenu tähtaeg, aastat
</t>
        </r>
      </text>
    </comment>
    <comment ref="B65" authorId="0" shapeId="0">
      <text>
        <r>
          <rPr>
            <sz val="9"/>
            <color indexed="81"/>
            <rFont val="Tahoma"/>
            <family val="2"/>
          </rPr>
          <t>Kattekordaja &gt;= 1,25 (font roheline)
Kattekordaja &lt; 1,25 (font punane)</t>
        </r>
      </text>
    </comment>
  </commentList>
</comments>
</file>

<file path=xl/comments3.xml><?xml version="1.0" encoding="utf-8"?>
<comments xmlns="http://schemas.openxmlformats.org/spreadsheetml/2006/main">
  <authors>
    <author>Tauno Tanilas</author>
  </authors>
  <commentList>
    <comment ref="B28" authorId="0" shapeId="0">
      <text>
        <r>
          <rPr>
            <sz val="9"/>
            <color indexed="81"/>
            <rFont val="Tahoma"/>
            <family val="2"/>
          </rPr>
          <t xml:space="preserve">Sisestada käsitsi kulum 'Eeldused 'töölehelt 'Põhivara arvestus' tabelist 'Kulum kokku' realt.
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Kohustustega mittekaetud sularaha.
</t>
        </r>
      </text>
    </comment>
  </commentList>
</comments>
</file>

<file path=xl/comments4.xml><?xml version="1.0" encoding="utf-8"?>
<comments xmlns="http://schemas.openxmlformats.org/spreadsheetml/2006/main">
  <authors>
    <author>Tauno Tanilas</author>
    <author>Kadri Loide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>Vastavalt Keskkonnatasude seadusele taotleja põhiselt.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Vastavalt Keskkonnatasude seadusele taotleja põhiselt.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Vt. Konkurentsiameti kodulehelt kehtivat WACC-i arvutust.</t>
        </r>
      </text>
    </comment>
    <comment ref="D27" authorId="1" shapeId="0">
      <text>
        <r>
          <rPr>
            <sz val="9"/>
            <color indexed="81"/>
            <rFont val="Tahoma"/>
            <family val="2"/>
          </rPr>
          <t xml:space="preserve">sisestada projekti mõjul liituvate püsielanike arv
</t>
        </r>
      </text>
    </comment>
    <comment ref="D28" authorId="1" shapeId="0">
      <text>
        <r>
          <rPr>
            <sz val="9"/>
            <color indexed="81"/>
            <rFont val="Tahoma"/>
            <family val="2"/>
          </rPr>
          <t>sisestada projekti mõjul liituvate hooajaliste elanike arv</t>
        </r>
      </text>
    </comment>
    <comment ref="D30" authorId="1" shapeId="0">
      <text>
        <r>
          <rPr>
            <sz val="9"/>
            <color indexed="81"/>
            <rFont val="Tahoma"/>
            <family val="2"/>
          </rPr>
          <t xml:space="preserve">sisestada projekti mõjul liituvate püsielanike arv
</t>
        </r>
      </text>
    </comment>
    <comment ref="D31" authorId="1" shapeId="0">
      <text>
        <r>
          <rPr>
            <sz val="9"/>
            <color indexed="81"/>
            <rFont val="Tahoma"/>
            <family val="2"/>
          </rPr>
          <t>sisestada projekti mõjul liituvate hooajaliste elanike arv</t>
        </r>
      </text>
    </comment>
    <comment ref="B75" authorId="0" shapeId="0">
      <text>
        <r>
          <rPr>
            <sz val="9"/>
            <color indexed="81"/>
            <rFont val="Tahoma"/>
            <family val="2"/>
          </rPr>
          <t xml:space="preserve">Korrigeerida vastavalt ettevõtte tegelikule kulule.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Põhivara algväärtus - reguleeritud vara soetusmaksumus. Kui erineb Konkurentsiameti tariifide määramise otsusest, siis põhjendada erinevust sõnalises osas.
</t>
        </r>
      </text>
    </comment>
    <comment ref="D79" authorId="0" shapeId="0">
      <text>
        <r>
          <rPr>
            <sz val="9"/>
            <color indexed="81"/>
            <rFont val="Tahoma"/>
            <family val="2"/>
          </rPr>
          <t>Amortisatsioonimäära korrigeerida vastavalt ettevõttes kehtestatud määrale.</t>
        </r>
      </text>
    </comment>
    <comment ref="B80" authorId="0" shapeId="0">
      <text>
        <r>
          <rPr>
            <sz val="9"/>
            <color indexed="81"/>
            <rFont val="Tahoma"/>
            <family val="2"/>
          </rPr>
          <t>Investeeringud kajastada alates põhivara arvele võtmisest.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>Investeeringud kajastada alates põhivara arvele võtmisest.</t>
        </r>
      </text>
    </comment>
    <comment ref="D100" authorId="0" shapeId="0">
      <text>
        <r>
          <rPr>
            <sz val="9"/>
            <color indexed="81"/>
            <rFont val="Tahoma"/>
            <family val="2"/>
          </rPr>
          <t>Osakaal kogutariifist.</t>
        </r>
      </text>
    </comment>
  </commentList>
</comments>
</file>

<file path=xl/comments5.xml><?xml version="1.0" encoding="utf-8"?>
<comments xmlns="http://schemas.openxmlformats.org/spreadsheetml/2006/main">
  <authors>
    <author>Tauno Tanilas</author>
  </authors>
  <commentList>
    <comment ref="B28" authorId="0" shapeId="0">
      <text>
        <r>
          <rPr>
            <sz val="9"/>
            <color indexed="81"/>
            <rFont val="Tahoma"/>
            <family val="2"/>
          </rPr>
          <t xml:space="preserve">Sisestada käsitsi kulum 'Eeldused 'töölehelt 'Põhivara arvestus' tabelist 'Kulum kokku' realt.
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Kohustustega mittekaetud sularaha.
</t>
        </r>
      </text>
    </comment>
  </commentList>
</comments>
</file>

<file path=xl/comments6.xml><?xml version="1.0" encoding="utf-8"?>
<comments xmlns="http://schemas.openxmlformats.org/spreadsheetml/2006/main">
  <authors>
    <author>Tauno Tanilas</author>
  </authors>
  <commentList>
    <comment ref="B28" authorId="0" shapeId="0">
      <text>
        <r>
          <rPr>
            <sz val="9"/>
            <color indexed="81"/>
            <rFont val="Tahoma"/>
            <family val="2"/>
          </rPr>
          <t xml:space="preserve">Sisestada käsitsi kulum 'Eeldused 'töölehelt 'Põhivara arvestus' tabelist 'Kulum kokku' realt.
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Kohustustega mittekaetud sularaha.
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>Kattekordaja &gt;= 1,25 (font roheline)
Kattekordaja &lt; 1,25 (font punane)</t>
        </r>
      </text>
    </comment>
  </commentList>
</comments>
</file>

<file path=xl/sharedStrings.xml><?xml version="1.0" encoding="utf-8"?>
<sst xmlns="http://schemas.openxmlformats.org/spreadsheetml/2006/main" count="782" uniqueCount="231">
  <si>
    <t>Vee erikasutustasud</t>
  </si>
  <si>
    <t>Saastetasud</t>
  </si>
  <si>
    <t>Tööjõukulud</t>
  </si>
  <si>
    <t>Kumulatiivne rahavoog</t>
  </si>
  <si>
    <t>Ühik</t>
  </si>
  <si>
    <t>in</t>
  </si>
  <si>
    <t>Ühisveevärgiga ühendatud elanike arv</t>
  </si>
  <si>
    <t>Ühiskanalisatsiooniga ühendatud elanike arv</t>
  </si>
  <si>
    <t>Elanike keskmine veetarve</t>
  </si>
  <si>
    <t>l/el/päev</t>
  </si>
  <si>
    <t>Veetöötlusjaamas toodetud vesi</t>
  </si>
  <si>
    <t>m3/aastas</t>
  </si>
  <si>
    <t>Puhastatud heitvesi</t>
  </si>
  <si>
    <t>Veevarustuse tariifid ilma käibemaksuta</t>
  </si>
  <si>
    <t>Kanalisatsiooniteenuse tariifid ilma käibemaksuta</t>
  </si>
  <si>
    <t>Majapidamised</t>
  </si>
  <si>
    <t>Asutused</t>
  </si>
  <si>
    <t>Tarbimispiirkonna rahvastiku koguarv</t>
  </si>
  <si>
    <t>%</t>
  </si>
  <si>
    <t>Veetarve elaniku kohta</t>
  </si>
  <si>
    <t>l/päevas</t>
  </si>
  <si>
    <t>Kanalisatsiooni tarve elaniku kohta</t>
  </si>
  <si>
    <t>Lekete osakaal veetootmises</t>
  </si>
  <si>
    <t>Infiltratsiooni osakaal kanalisatsioonis</t>
  </si>
  <si>
    <t>Ühendatuse määr vesi</t>
  </si>
  <si>
    <t>Ühendatuse määr kanal</t>
  </si>
  <si>
    <t>Tulud veevarustusteenustelt</t>
  </si>
  <si>
    <t>Tulud kanalisatsiooniteenuselt</t>
  </si>
  <si>
    <t>Tegevustulud kokku</t>
  </si>
  <si>
    <t>Energiakulu veetootmises</t>
  </si>
  <si>
    <t>Masinate kulud</t>
  </si>
  <si>
    <t>Halbade debitoorsete võlgade provisjon</t>
  </si>
  <si>
    <t>Tegevuskulud kokku</t>
  </si>
  <si>
    <t>Tegevuskasum</t>
  </si>
  <si>
    <t>Kokku</t>
  </si>
  <si>
    <t>kwh/m3</t>
  </si>
  <si>
    <t>1kwh=</t>
  </si>
  <si>
    <t>Nimetus</t>
  </si>
  <si>
    <t>tegelik</t>
  </si>
  <si>
    <t>Tarbijahinnaindeks</t>
  </si>
  <si>
    <t>prog.</t>
  </si>
  <si>
    <r>
      <t>elektrikulu 1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vee pumpamisel</t>
    </r>
  </si>
  <si>
    <r>
      <t>saastetasu (1m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kanalisatsiooni jõudnud vee kohta)</t>
    </r>
  </si>
  <si>
    <t>Diskontofaktor</t>
  </si>
  <si>
    <t>Rahaliste vahendite algjääk</t>
  </si>
  <si>
    <t>Riigipoolne finantseerimine</t>
  </si>
  <si>
    <t>EL rahaline abi</t>
  </si>
  <si>
    <t>Kokku finantseerimine</t>
  </si>
  <si>
    <t>Müügitulud</t>
  </si>
  <si>
    <t>Intressitulud</t>
  </si>
  <si>
    <t>Kokku kodumaine finantseerimine</t>
  </si>
  <si>
    <t>Kokku laekumised</t>
  </si>
  <si>
    <t>Kokku tegevuskulud</t>
  </si>
  <si>
    <t>Kokku investeeringud</t>
  </si>
  <si>
    <t>Laenude tagasimaksed</t>
  </si>
  <si>
    <t>Kokku väljaminekud</t>
  </si>
  <si>
    <t>Kokku rahavoog</t>
  </si>
  <si>
    <t>periood</t>
  </si>
  <si>
    <t>Intressikulud</t>
  </si>
  <si>
    <t>Kumulatiivne nominaalne diskontomäär</t>
  </si>
  <si>
    <t>Kumulatiivne tegevuskasum</t>
  </si>
  <si>
    <t>Toetus</t>
  </si>
  <si>
    <t>Rahavoog enne laenuteenindust</t>
  </si>
  <si>
    <t>Laenu teenindamise kattekordaja</t>
  </si>
  <si>
    <r>
      <t>Vee erikasutusõiguse tasu (1m</t>
    </r>
    <r>
      <rPr>
        <vertAlign val="superscript"/>
        <sz val="10"/>
        <rFont val="Calibri"/>
        <family val="2"/>
      </rPr>
      <t xml:space="preserve">3 </t>
    </r>
    <r>
      <rPr>
        <sz val="10"/>
        <rFont val="Calibri"/>
        <family val="2"/>
      </rPr>
      <t>pumbatud vee kohta)</t>
    </r>
  </si>
  <si>
    <t>Veeressursi maksu-määra nominaalkasv</t>
  </si>
  <si>
    <t>Heitvee saastetasu määra nominaalkasv</t>
  </si>
  <si>
    <t>Omafinantseering</t>
  </si>
  <si>
    <t>ÜF</t>
  </si>
  <si>
    <t>Varade sihtfinantseerimine</t>
  </si>
  <si>
    <t>Finantseerimine kokku</t>
  </si>
  <si>
    <t>KOKKU</t>
  </si>
  <si>
    <t>Kuusalu</t>
  </si>
  <si>
    <t>Asutuste keskmine veetarve</t>
  </si>
  <si>
    <t>m3/päev</t>
  </si>
  <si>
    <t>Asutuste, ettevõtete vee tarbimismaht</t>
  </si>
  <si>
    <t>Asutused, ettevõtted</t>
  </si>
  <si>
    <t>Muud kulud</t>
  </si>
  <si>
    <t>Osakaal</t>
  </si>
  <si>
    <t>OÜ Kuusalu Soojus</t>
  </si>
  <si>
    <t>Mitteabikõlblike investeeringute katmine</t>
  </si>
  <si>
    <t>Mitteabikõlblike kulude katmine (käibemaks)</t>
  </si>
  <si>
    <t>Minimaalne DSCR perioodi jooksul</t>
  </si>
  <si>
    <t>Koos käibemaksuga</t>
  </si>
  <si>
    <t>Omaosalus</t>
  </si>
  <si>
    <t>Ühtekuuluvusfond</t>
  </si>
  <si>
    <t>€/m3</t>
  </si>
  <si>
    <t>€</t>
  </si>
  <si>
    <t>lisatav omafin</t>
  </si>
  <si>
    <t>varem ÜF abi</t>
  </si>
  <si>
    <t>projekti kasv</t>
  </si>
  <si>
    <t>abi kasv</t>
  </si>
  <si>
    <t>abi osa</t>
  </si>
  <si>
    <t>km</t>
  </si>
  <si>
    <t>kokku</t>
  </si>
  <si>
    <t>6 kuu Euribor</t>
  </si>
  <si>
    <t>riskimarginal</t>
  </si>
  <si>
    <t>miinus valla osakapitali tõstmine</t>
  </si>
  <si>
    <t>miinus km</t>
  </si>
  <si>
    <t>laenu vahe</t>
  </si>
  <si>
    <t>Diskontomäär</t>
  </si>
  <si>
    <t>Kulud</t>
  </si>
  <si>
    <t>Tegevustulud</t>
  </si>
  <si>
    <t>Tegevuskulud</t>
  </si>
  <si>
    <t>Veeressursi tasu indeks</t>
  </si>
  <si>
    <t>Heitvee saastetasu indeks</t>
  </si>
  <si>
    <t>Elektrihinna reaalkasvu indeks</t>
  </si>
  <si>
    <t>Makromajandus</t>
  </si>
  <si>
    <t>€/kuus</t>
  </si>
  <si>
    <t>Leibkonnaliikme keskmine sissetulek</t>
  </si>
  <si>
    <t>Kodumajapidamiste vee tarbimismaht</t>
  </si>
  <si>
    <t>Diskontomäär (WACC)</t>
  </si>
  <si>
    <t>Tarbimise alusinfo</t>
  </si>
  <si>
    <t>Müügimahud: veevarustusteenus</t>
  </si>
  <si>
    <t>Müügimahud: kanalisatsiooniteenus</t>
  </si>
  <si>
    <t>Veeteenuste % majapidamiste netosissetulekust</t>
  </si>
  <si>
    <t>Aastased müügimahud kokku, vesi</t>
  </si>
  <si>
    <t>Kodumajapidamiste tarbimismaht</t>
  </si>
  <si>
    <t>Asutuste, ettevõtete tarbimismaht</t>
  </si>
  <si>
    <t>Aastased müügimahud kokku</t>
  </si>
  <si>
    <t>Taskukohasus</t>
  </si>
  <si>
    <t>Kanalisatsioon</t>
  </si>
  <si>
    <t>Muud materjalid, tasud ja teenused</t>
  </si>
  <si>
    <t>Energia</t>
  </si>
  <si>
    <t>TEGEVUSRAHAVOOD</t>
  </si>
  <si>
    <t>Laekumised</t>
  </si>
  <si>
    <t>Kasvufaktor</t>
  </si>
  <si>
    <t>Lisa-</t>
  </si>
  <si>
    <t>eeldus</t>
  </si>
  <si>
    <t>KULUEELDUSED</t>
  </si>
  <si>
    <t>FINANTSEERIMINE</t>
  </si>
  <si>
    <t>JÄÄKVÄÄRTUS</t>
  </si>
  <si>
    <t>Laen</t>
  </si>
  <si>
    <t>LAEN</t>
  </si>
  <si>
    <t>Intress</t>
  </si>
  <si>
    <t>Laenumakse kokku</t>
  </si>
  <si>
    <t>RAHAVOOD JA JÄTKUSUUTLIKKUS</t>
  </si>
  <si>
    <t>Laenu algsaldo</t>
  </si>
  <si>
    <t>Laenu jääk</t>
  </si>
  <si>
    <t>kasv</t>
  </si>
  <si>
    <t>Vee- ja kanalisatsiooniteenuse tarbimisnäitajad</t>
  </si>
  <si>
    <t>Investeering kokku</t>
  </si>
  <si>
    <t>Põhivara jääkväärtus</t>
  </si>
  <si>
    <t>Varadelt kokku</t>
  </si>
  <si>
    <t>Kulum kokku</t>
  </si>
  <si>
    <t>Reguleeritud vara</t>
  </si>
  <si>
    <t>Käibekapital</t>
  </si>
  <si>
    <t>Põhjendatud tulukus</t>
  </si>
  <si>
    <t>Veevarustus</t>
  </si>
  <si>
    <t>Ressursitasude muutus</t>
  </si>
  <si>
    <t>Administratiiv kulud</t>
  </si>
  <si>
    <r>
      <t xml:space="preserve">KONKURENTSIAMETI HINNAARVESTUS - </t>
    </r>
    <r>
      <rPr>
        <b/>
        <i/>
        <sz val="10"/>
        <color indexed="10"/>
        <rFont val="Calibri"/>
        <family val="2"/>
      </rPr>
      <t>informatsiooniks</t>
    </r>
  </si>
  <si>
    <t>Energiakulud RVP jaamas ja pumplates</t>
  </si>
  <si>
    <r>
      <t>elektrikulu 1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RVPjaamas ja pumplates</t>
    </r>
  </si>
  <si>
    <t>Kulumaterjalid ja teenused veetöötluses</t>
  </si>
  <si>
    <t>Kulumaterjalid ja teenused reovee puhastamisel</t>
  </si>
  <si>
    <t>KULUM</t>
  </si>
  <si>
    <t>€/a</t>
  </si>
  <si>
    <t>Põhivara arvestus, €</t>
  </si>
  <si>
    <t>Kulumi arvestus, €</t>
  </si>
  <si>
    <t>Põhjendatud müügitulu, €</t>
  </si>
  <si>
    <t>Tegevus 2</t>
  </si>
  <si>
    <t>Tegevus 3</t>
  </si>
  <si>
    <t>Tegevus 4</t>
  </si>
  <si>
    <t>Põhivara algväärtus</t>
  </si>
  <si>
    <t>Laenugraafik (muud olemasolevad ja plaanitavad veemajanduse laenud kokku)</t>
  </si>
  <si>
    <t>Laenugraafik (rahastatav veemajanduse projekt)</t>
  </si>
  <si>
    <t>Laenuteeninduse võimekus</t>
  </si>
  <si>
    <t>Laenu võtmine</t>
  </si>
  <si>
    <t>Intressimakse</t>
  </si>
  <si>
    <t>Põhiosa makse</t>
  </si>
  <si>
    <t>Projekti MAK investeeringud (tegevused taotlusest)</t>
  </si>
  <si>
    <r>
      <t>Projekti AK investeeringud (</t>
    </r>
    <r>
      <rPr>
        <b/>
        <sz val="10"/>
        <rFont val="Calibri"/>
        <family val="2"/>
      </rPr>
      <t>tegevused taotlusest)</t>
    </r>
  </si>
  <si>
    <t>Kokku AK investeeringud</t>
  </si>
  <si>
    <t>Kokku MAK investeeringud</t>
  </si>
  <si>
    <t>INVESTEERINGUD</t>
  </si>
  <si>
    <t>Elektrihinna reaalkasv (võrdsustatud THIga)</t>
  </si>
  <si>
    <t>Investeering - elueaga 40 aastat</t>
  </si>
  <si>
    <t>Inveesteering - elueaga 15 aastat</t>
  </si>
  <si>
    <t>Amort. määr (%)</t>
  </si>
  <si>
    <t>Osakaal (%)</t>
  </si>
  <si>
    <t>Investeeringud (amort 15 aastat)</t>
  </si>
  <si>
    <t>Investeeringud (amort 40 aastat)</t>
  </si>
  <si>
    <t>s.h. ettevõte</t>
  </si>
  <si>
    <t>s.h. KOV ja/või kolmas osapool</t>
  </si>
  <si>
    <t>Kontroll, peab = 0</t>
  </si>
  <si>
    <t>Muud</t>
  </si>
  <si>
    <t>Muud vee- ja kanalisatsioonimajanduse tulud</t>
  </si>
  <si>
    <t>Osakapitali suurendamine (KOV)</t>
  </si>
  <si>
    <t>Täita valged tühjad lahtrid</t>
  </si>
  <si>
    <t>Tariif (ilma k/m-ta)</t>
  </si>
  <si>
    <t>Tegevuskulud (s.h. kapitalikulu)</t>
  </si>
  <si>
    <t>Projektiväline investeering</t>
  </si>
  <si>
    <t>Projekti investeering</t>
  </si>
  <si>
    <t>Väljaminekud</t>
  </si>
  <si>
    <t xml:space="preserve">    sh püsielanikud</t>
  </si>
  <si>
    <t xml:space="preserve">    sh hooajalised elanikud</t>
  </si>
  <si>
    <t>KANALISATSIOON</t>
  </si>
  <si>
    <t>VEEVARUSTUS</t>
  </si>
  <si>
    <t>Investeeringu amort - 40 aastat</t>
  </si>
  <si>
    <t>Investeeringu amort - 15 aastat</t>
  </si>
  <si>
    <t>ÜVKA eelne kulum</t>
  </si>
  <si>
    <t>EUR/vooluhulk</t>
  </si>
  <si>
    <t>ÜVKA investeeringud</t>
  </si>
  <si>
    <t>Elanike arv AS Tartu Veevärk teeninduspiirkonnas</t>
  </si>
  <si>
    <t>Veevarustusega ühendatud elanike arv</t>
  </si>
  <si>
    <t>Veevarustusega ühendatud elanike osakaal kogu elanike arvust, %</t>
  </si>
  <si>
    <t>Ühiktarbimine, l/in*d</t>
  </si>
  <si>
    <r>
      <t>Elanike veetarbimine,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</si>
  <si>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Ettevõtete veetarbimine,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</si>
  <si>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Kogu veetarbimine,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</si>
  <si>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Vee tootmine,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</si>
  <si>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Vee tootmine,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/d</t>
    </r>
  </si>
  <si>
    <r>
      <t>Leke (veekadu),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</si>
  <si>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t>Leke (veekadu), %</t>
  </si>
  <si>
    <t>Kanalisatsiooniga ühendatud elanike arv</t>
  </si>
  <si>
    <t>Kanalisatsiooniga ühendatud elanike oskaal kogu elanike arvust, %</t>
  </si>
  <si>
    <r>
      <t>Elanike kanalisatsioonitarbimine,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</si>
  <si>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Ettevõtete kanalisatsioonitarbimine,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</si>
  <si>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Kogu kanalisatsioonitarbimine, m</t>
    </r>
    <r>
      <rPr>
        <b/>
        <vertAlign val="superscript"/>
        <sz val="8"/>
        <rFont val="Verdana"/>
        <family val="2"/>
      </rPr>
      <t>3</t>
    </r>
    <r>
      <rPr>
        <b/>
        <sz val="8"/>
        <rFont val="Verdana"/>
        <family val="2"/>
      </rPr>
      <t>/a</t>
    </r>
  </si>
  <si>
    <r>
      <t>Reoveepuhastisse juhitav reovee hulk, 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/a</t>
    </r>
  </si>
  <si>
    <r>
      <t>Sademevee hulk (infiltratsioon), 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/a</t>
    </r>
  </si>
  <si>
    <t>Sademevee osakaal puhastisse juhitavas reovees (infiltratsioon), %</t>
  </si>
  <si>
    <t>Olemasolevad laenud</t>
  </si>
  <si>
    <t>Põhiosa</t>
  </si>
  <si>
    <t>Torustike rekonstrueerimine ja rajamine</t>
  </si>
  <si>
    <t>Vee ressurss ja tootmine</t>
  </si>
  <si>
    <t>Reovee puhastamine</t>
  </si>
  <si>
    <t>Tehniline baas</t>
  </si>
  <si>
    <t>Muud investeeringud</t>
  </si>
  <si>
    <t>Sademeveesüsteemide kaardistamine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</si>
</sst>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8" formatCode="#,##0.00\ &quot;€&quot;;[Red]\-#,##0.00\ &quot;€&quot;"/>
    <numFmt numFmtId="43" formatCode="_-* #,##0.00_-;\-* #,##0.00_-;_-* &quot;-&quot;??_-;_-@_-"/>
    <numFmt numFmtId="164" formatCode="_-* #,##0.00\ _k_r_-;\-* #,##0.00\ _k_r_-;_-* &quot;-&quot;??\ _k_r_-;_-@_-"/>
    <numFmt numFmtId="165" formatCode="0.0"/>
    <numFmt numFmtId="166" formatCode="0.000"/>
    <numFmt numFmtId="167" formatCode="#,##0_ ;[Red]\-#,##0\ "/>
    <numFmt numFmtId="168" formatCode="#,##0.0"/>
    <numFmt numFmtId="169" formatCode="0.0%"/>
    <numFmt numFmtId="170" formatCode="#,##0.0_);\(#,##0.0\);#,##0.0_);@_)"/>
    <numFmt numFmtId="171" formatCode="#,##0_%_);\(#,##0\)_%;#,##0_%_);@_%_)"/>
    <numFmt numFmtId="172" formatCode="#,##0_%_);\(#,##0\)_%;**;@_%_)"/>
    <numFmt numFmtId="173" formatCode="#,##0.00_%_);\(#,##0.00\)_%;**;@_%_)"/>
    <numFmt numFmtId="174" formatCode="#,##0.000_%_);\(#,##0.000\)_%;**;@_%_)"/>
    <numFmt numFmtId="175" formatCode="#,##0.0_%_);\(#,##0.0\)_%;**;@_%_)"/>
    <numFmt numFmtId="176" formatCode="&quot;$&quot;#,##0.000_%_);\(&quot;$&quot;#,##0.000\)_%;**;@_%_)"/>
    <numFmt numFmtId="177" formatCode="&quot;$&quot;#,##0_);\(&quot;$&quot;#,##0\)"/>
    <numFmt numFmtId="178" formatCode="m/d/yy_%_);;**"/>
    <numFmt numFmtId="179" formatCode="* #,##0_);* \(#,##0\);&quot;-&quot;??_);@"/>
    <numFmt numFmtId="180" formatCode="_-[$€]* #,##0.00_-;\-[$€]* #,##0.00_-;_-[$€]* &quot;-&quot;??_-;_-@_-"/>
    <numFmt numFmtId="181" formatCode="0.0\%_);\(0.0\%\);0.0\%_);@_%_)"/>
    <numFmt numFmtId="182" formatCode="###0"/>
    <numFmt numFmtId="183" formatCode="#,##0\x_);\(#,##0\x\)"/>
    <numFmt numFmtId="184" formatCode="#,##0%_);\(#,##0%\)"/>
    <numFmt numFmtId="185" formatCode="0.0\x_)_);&quot;NM&quot;_x_)_);0.0\x_)_);@_%_)"/>
    <numFmt numFmtId="186" formatCode="#,##0.00\x_);\(#,##0.00\x\);\-_)"/>
    <numFmt numFmtId="187" formatCode="#,##0.0_x_)_);&quot;NM&quot;_x_)_);#,##0.0_x_)_);@_x_)_)"/>
    <numFmt numFmtId="188" formatCode="#,##0.0_);\(#,##0.0\)"/>
    <numFmt numFmtId="189" formatCode="0.00000\ %"/>
    <numFmt numFmtId="190" formatCode="0%_);\(0%\)"/>
    <numFmt numFmtId="191" formatCode="0.0%_);\(0.0%\);**;@_%_)"/>
    <numFmt numFmtId="192" formatCode="#,##0.00%_);\(#,##0.00%\);\-_)"/>
    <numFmt numFmtId="193" formatCode="_-* #,##0.00\ _m_k_-;\-* #,##0.00\ _m_k_-;_-* &quot;-&quot;??\ _m_k_-;_-@_-"/>
    <numFmt numFmtId="194" formatCode="_-* #,##0\ _m_k_-;\-* #,##0\ _m_k_-;_-* &quot;-&quot;\ _m_k_-;_-@_-"/>
    <numFmt numFmtId="195" formatCode="_-* #,##0\ &quot;mk&quot;_-;\-* #,##0\ &quot;mk&quot;_-;_-* &quot;-&quot;\ &quot;mk&quot;_-;_-@_-"/>
    <numFmt numFmtId="196" formatCode="_-* #.##0.00\ [$€-1]_-;\-* #.##0.00\ [$€-1]_-;_-* &quot;-&quot;??\ [$€-1]_-"/>
    <numFmt numFmtId="197" formatCode="0_%_);\(0\)_%;0_%_);@_%_)"/>
    <numFmt numFmtId="198" formatCode="_ * #,##0_ ;_ * \-#,##0_ ;_ * &quot;-&quot;_ ;_ @_ "/>
    <numFmt numFmtId="199" formatCode="_ &quot;kr&quot;\ * #,##0_ ;_ &quot;kr&quot;\ * \-#,##0_ ;_ &quot;kr&quot;\ * &quot;-&quot;_ ;_ @_ "/>
    <numFmt numFmtId="200" formatCode="_-* #,##0.00\ &quot;mk&quot;_-;\-* #,##0.00\ &quot;mk&quot;_-;_-* &quot;-&quot;??\ &quot;mk&quot;_-;_-@_-"/>
    <numFmt numFmtId="201" formatCode="[$$-409]#,##0"/>
    <numFmt numFmtId="202" formatCode="#,##0.000"/>
  </numFmts>
  <fonts count="12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Helv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name val="Palatino"/>
      <family val="1"/>
    </font>
    <font>
      <sz val="8"/>
      <color indexed="16"/>
      <name val="Palatino"/>
      <family val="1"/>
    </font>
    <font>
      <sz val="10"/>
      <name val="Sabon"/>
    </font>
    <font>
      <sz val="10"/>
      <name val="Times New Roman"/>
      <family val="1"/>
    </font>
    <font>
      <sz val="7"/>
      <name val="Palatino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u/>
      <sz val="10"/>
      <name val="Times New Roman"/>
      <family val="1"/>
    </font>
    <font>
      <b/>
      <sz val="18"/>
      <name val="Arial"/>
      <family val="2"/>
    </font>
    <font>
      <sz val="18"/>
      <name val="Helvetica-Black"/>
    </font>
    <font>
      <sz val="8"/>
      <color indexed="12"/>
      <name val="Helv"/>
    </font>
    <font>
      <sz val="11"/>
      <color indexed="10"/>
      <name val="Calibri"/>
      <family val="2"/>
    </font>
    <font>
      <i/>
      <sz val="8"/>
      <color indexed="8"/>
      <name val="Helv"/>
    </font>
    <font>
      <sz val="8"/>
      <color indexed="8"/>
      <name val="Helv"/>
    </font>
    <font>
      <sz val="10"/>
      <color indexed="12"/>
      <name val="Palatino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Book Antiqua"/>
      <family val="1"/>
    </font>
    <font>
      <b/>
      <sz val="14"/>
      <color indexed="24"/>
      <name val="Book Antiqua"/>
      <family val="1"/>
    </font>
    <font>
      <sz val="11"/>
      <color indexed="60"/>
      <name val="Calibri"/>
      <family val="2"/>
    </font>
    <font>
      <sz val="12"/>
      <name val="Helv"/>
    </font>
    <font>
      <sz val="9"/>
      <name val="Microsoft Sans Serif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Palatino"/>
      <family val="1"/>
    </font>
    <font>
      <sz val="9"/>
      <name val="Helvetica-Black"/>
    </font>
    <font>
      <sz val="7"/>
      <name val="NewsGoth BT"/>
    </font>
    <font>
      <b/>
      <sz val="14"/>
      <name val="Arial"/>
      <family val="2"/>
    </font>
    <font>
      <sz val="10"/>
      <color indexed="19"/>
      <name val="MS Sans Serif"/>
      <family val="2"/>
    </font>
    <font>
      <b/>
      <sz val="11"/>
      <color indexed="63"/>
      <name val="Calibri"/>
      <family val="2"/>
    </font>
    <font>
      <sz val="10"/>
      <name val="MS Sans"/>
    </font>
    <font>
      <sz val="10"/>
      <name val="Geneva"/>
      <charset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u/>
      <sz val="8"/>
      <name val="Verdana"/>
      <family val="2"/>
    </font>
    <font>
      <b/>
      <vertAlign val="superscript"/>
      <sz val="8"/>
      <name val="Verdana"/>
      <family val="2"/>
    </font>
    <font>
      <b/>
      <vertAlign val="superscript"/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9"/>
        <bgColor indexed="64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</patternFill>
    </fill>
    <fill>
      <patternFill patternType="solid">
        <fgColor indexed="3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72">
    <xf numFmtId="0" fontId="0" fillId="0" borderId="0"/>
    <xf numFmtId="0" fontId="7" fillId="0" borderId="0"/>
    <xf numFmtId="0" fontId="7" fillId="0" borderId="0"/>
    <xf numFmtId="0" fontId="7" fillId="0" borderId="0"/>
    <xf numFmtId="0" fontId="28" fillId="0" borderId="0"/>
    <xf numFmtId="170" fontId="7" fillId="0" borderId="0" applyFont="0" applyFill="0" applyBorder="0" applyAlignment="0" applyProtection="0"/>
    <xf numFmtId="0" fontId="28" fillId="0" borderId="0"/>
    <xf numFmtId="0" fontId="28" fillId="0" borderId="0"/>
    <xf numFmtId="3" fontId="29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4" fillId="16" borderId="1" applyNumberFormat="0" applyAlignment="0" applyProtection="0"/>
    <xf numFmtId="3" fontId="35" fillId="24" borderId="2" applyNumberFormat="0" applyFont="0" applyAlignment="0" applyProtection="0">
      <alignment horizontal="right" vertical="center"/>
      <protection hidden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07" fillId="33" borderId="31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171" fontId="36" fillId="0" borderId="0" applyFont="0" applyFill="0" applyBorder="0" applyAlignment="0" applyProtection="0">
      <alignment horizontal="right"/>
    </xf>
    <xf numFmtId="172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5" fontId="36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8" fillId="0" borderId="4"/>
    <xf numFmtId="179" fontId="39" fillId="0" borderId="0" applyFill="0" applyBorder="0" applyProtection="0"/>
    <xf numFmtId="3" fontId="8" fillId="26" borderId="0" applyNumberFormat="0" applyFont="0" applyBorder="0" applyAlignment="0" applyProtection="0"/>
    <xf numFmtId="18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0" fillId="0" borderId="0" applyFill="0" applyBorder="0" applyProtection="0">
      <alignment horizontal="lef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1" fontId="36" fillId="0" borderId="0" applyFont="0" applyFill="0" applyBorder="0" applyAlignment="0" applyProtection="0">
      <alignment horizontal="right"/>
    </xf>
    <xf numFmtId="0" fontId="43" fillId="0" borderId="0" applyProtection="0">
      <alignment horizontal="right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6" fillId="0" borderId="0" applyProtection="0">
      <alignment horizontal="left"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47" fillId="0" borderId="0" applyNumberFormat="0" applyFill="0" applyBorder="0" applyAlignment="0">
      <protection locked="0"/>
    </xf>
    <xf numFmtId="0" fontId="4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5" fontId="49" fillId="0" borderId="9" applyNumberFormat="0" applyFill="0" applyBorder="0" applyAlignment="0">
      <alignment horizontal="right"/>
    </xf>
    <xf numFmtId="182" fontId="50" fillId="0" borderId="0" applyNumberFormat="0" applyFill="0" applyBorder="0" applyAlignment="0"/>
    <xf numFmtId="0" fontId="9" fillId="0" borderId="0" applyAlignment="0"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69" fontId="51" fillId="0" borderId="0">
      <alignment horizontal="right"/>
    </xf>
    <xf numFmtId="0" fontId="52" fillId="0" borderId="10" applyNumberFormat="0" applyFill="0" applyAlignment="0" applyProtection="0"/>
    <xf numFmtId="0" fontId="34" fillId="16" borderId="1" applyNumberFormat="0" applyAlignment="0" applyProtection="0"/>
    <xf numFmtId="0" fontId="54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4" fillId="0" borderId="11" applyNumberFormat="0" applyFill="0" applyAlignment="0" applyProtection="0"/>
    <xf numFmtId="3" fontId="50" fillId="0" borderId="12" applyFill="0" applyBorder="0"/>
    <xf numFmtId="37" fontId="55" fillId="0" borderId="0" applyFont="0" applyFill="0" applyBorder="0" applyAlignment="0" applyProtection="0"/>
    <xf numFmtId="0" fontId="56" fillId="27" borderId="13">
      <alignment horizontal="left" vertical="top" indent="2"/>
    </xf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36" fillId="0" borderId="0" applyFont="0" applyFill="0" applyBorder="0" applyAlignment="0" applyProtection="0">
      <alignment horizontal="right"/>
    </xf>
    <xf numFmtId="186" fontId="9" fillId="0" borderId="0" applyFont="0" applyFill="0" applyBorder="0" applyAlignment="0" applyProtection="0"/>
    <xf numFmtId="187" fontId="36" fillId="0" borderId="0" applyFont="0" applyFill="0" applyBorder="0" applyAlignment="0" applyProtection="0">
      <alignment horizontal="right"/>
    </xf>
    <xf numFmtId="0" fontId="30" fillId="8" borderId="8" applyNumberFormat="0" applyFont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88" fontId="58" fillId="0" borderId="0"/>
    <xf numFmtId="0" fontId="28" fillId="0" borderId="0"/>
    <xf numFmtId="0" fontId="30" fillId="0" borderId="0"/>
    <xf numFmtId="0" fontId="7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59" fillId="0" borderId="0"/>
    <xf numFmtId="0" fontId="3" fillId="0" borderId="0" applyBorder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5" fillId="0" borderId="0"/>
    <xf numFmtId="0" fontId="10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1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" fontId="39" fillId="0" borderId="0"/>
    <xf numFmtId="0" fontId="3" fillId="8" borderId="8" applyNumberFormat="0" applyFont="0" applyAlignment="0" applyProtection="0"/>
    <xf numFmtId="0" fontId="7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7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16" borderId="14" applyNumberFormat="0" applyAlignment="0" applyProtection="0"/>
    <xf numFmtId="0" fontId="23" fillId="16" borderId="14" applyNumberFormat="0" applyAlignment="0" applyProtection="0"/>
    <xf numFmtId="0" fontId="23" fillId="16" borderId="14" applyNumberFormat="0" applyAlignment="0" applyProtection="0"/>
    <xf numFmtId="0" fontId="23" fillId="16" borderId="14" applyNumberFormat="0" applyAlignment="0" applyProtection="0"/>
    <xf numFmtId="0" fontId="23" fillId="16" borderId="14" applyNumberFormat="0" applyAlignment="0" applyProtection="0"/>
    <xf numFmtId="0" fontId="65" fillId="27" borderId="0"/>
    <xf numFmtId="0" fontId="66" fillId="27" borderId="15"/>
    <xf numFmtId="0" fontId="67" fillId="0" borderId="0"/>
    <xf numFmtId="189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Fill="0" applyBorder="0" applyProtection="0"/>
    <xf numFmtId="0" fontId="71" fillId="0" borderId="16" applyFill="0" applyProtection="0">
      <alignment horizontal="right" wrapText="1"/>
    </xf>
    <xf numFmtId="196" fontId="71" fillId="0" borderId="16" applyProtection="0">
      <alignment horizontal="right" wrapText="1"/>
    </xf>
    <xf numFmtId="0" fontId="2" fillId="0" borderId="0"/>
    <xf numFmtId="0" fontId="28" fillId="0" borderId="0"/>
    <xf numFmtId="0" fontId="52" fillId="0" borderId="10" applyNumberFormat="0" applyFill="0" applyAlignment="0" applyProtection="0"/>
    <xf numFmtId="0" fontId="69" fillId="7" borderId="1" applyNumberFormat="0" applyAlignment="0" applyProtection="0"/>
    <xf numFmtId="197" fontId="72" fillId="0" borderId="4" applyBorder="0" applyProtection="0">
      <alignment horizontal="right" vertical="center"/>
    </xf>
    <xf numFmtId="0" fontId="73" fillId="0" borderId="0" applyFill="0" applyBorder="0" applyProtection="0">
      <alignment horizontal="left"/>
    </xf>
    <xf numFmtId="0" fontId="40" fillId="0" borderId="17" applyFill="0" applyBorder="0" applyProtection="0">
      <alignment horizontal="left" vertical="top"/>
    </xf>
    <xf numFmtId="0" fontId="53" fillId="25" borderId="3" applyNumberFormat="0" applyAlignment="0" applyProtection="0"/>
    <xf numFmtId="0" fontId="74" fillId="0" borderId="0" applyNumberFormat="0" applyFill="0" applyBorder="0" applyProtection="0">
      <alignment vertical="center"/>
    </xf>
    <xf numFmtId="0" fontId="27" fillId="0" borderId="0" applyFill="0" applyBorder="0" applyProtection="0">
      <alignment horizontal="left" vertical="top"/>
    </xf>
    <xf numFmtId="0" fontId="75" fillId="0" borderId="18">
      <alignment horizontal="centerContinuous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76" fillId="0" borderId="0"/>
    <xf numFmtId="0" fontId="7" fillId="0" borderId="20" applyNumberFormat="0" applyFon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77" fillId="16" borderId="14" applyNumberFormat="0" applyAlignment="0" applyProtection="0"/>
    <xf numFmtId="4" fontId="78" fillId="0" borderId="0" applyFont="0" applyFill="0" applyBorder="0" applyAlignment="0" applyProtection="0"/>
    <xf numFmtId="198" fontId="7" fillId="0" borderId="0" applyFont="0" applyFill="0" applyBorder="0" applyAlignment="0" applyProtection="0"/>
    <xf numFmtId="4" fontId="79" fillId="0" borderId="0" applyFont="0" applyFill="0" applyBorder="0" applyAlignment="0" applyProtection="0"/>
    <xf numFmtId="199" fontId="7" fillId="0" borderId="0" applyFont="0" applyFill="0" applyBorder="0" applyAlignment="0" applyProtection="0"/>
    <xf numFmtId="8" fontId="79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8" borderId="0" applyNumberFormat="0" applyBorder="0" applyAlignment="0" applyProtection="0"/>
    <xf numFmtId="0" fontId="33" fillId="18" borderId="0" applyNumberFormat="0" applyBorder="0" applyAlignment="0" applyProtection="0"/>
    <xf numFmtId="0" fontId="33" fillId="29" borderId="0" applyNumberFormat="0" applyBorder="0" applyAlignment="0" applyProtection="0"/>
    <xf numFmtId="0" fontId="80" fillId="7" borderId="1" applyNumberFormat="0" applyAlignment="0" applyProtection="0"/>
    <xf numFmtId="0" fontId="81" fillId="9" borderId="14" applyNumberFormat="0" applyAlignment="0" applyProtection="0"/>
    <xf numFmtId="0" fontId="82" fillId="9" borderId="1" applyNumberFormat="0" applyAlignment="0" applyProtection="0"/>
    <xf numFmtId="0" fontId="83" fillId="0" borderId="21" applyNumberFormat="0" applyFill="0" applyAlignment="0" applyProtection="0"/>
    <xf numFmtId="0" fontId="84" fillId="0" borderId="6" applyNumberFormat="0" applyFill="0" applyAlignment="0" applyProtection="0"/>
    <xf numFmtId="0" fontId="85" fillId="0" borderId="22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25" borderId="3" applyNumberFormat="0" applyAlignment="0" applyProtection="0"/>
    <xf numFmtId="0" fontId="88" fillId="0" borderId="0" applyNumberFormat="0" applyFill="0" applyBorder="0" applyAlignment="0" applyProtection="0"/>
    <xf numFmtId="0" fontId="89" fillId="10" borderId="0" applyNumberFormat="0" applyBorder="0" applyAlignment="0" applyProtection="0"/>
    <xf numFmtId="201" fontId="90" fillId="0" borderId="0"/>
    <xf numFmtId="0" fontId="91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90" fillId="10" borderId="8" applyNumberFormat="0" applyFont="0" applyAlignment="0" applyProtection="0"/>
    <xf numFmtId="0" fontId="93" fillId="0" borderId="11" applyNumberFormat="0" applyFill="0" applyAlignment="0" applyProtection="0"/>
    <xf numFmtId="0" fontId="94" fillId="0" borderId="0" applyNumberFormat="0" applyFill="0" applyBorder="0" applyAlignment="0" applyProtection="0"/>
    <xf numFmtId="0" fontId="95" fillId="4" borderId="0" applyNumberFormat="0" applyBorder="0" applyAlignment="0" applyProtection="0"/>
  </cellStyleXfs>
  <cellXfs count="319">
    <xf numFmtId="0" fontId="0" fillId="0" borderId="0" xfId="0"/>
    <xf numFmtId="0" fontId="108" fillId="0" borderId="2" xfId="0" applyFont="1" applyBorder="1"/>
    <xf numFmtId="167" fontId="109" fillId="0" borderId="2" xfId="0" applyNumberFormat="1" applyFont="1" applyBorder="1" applyAlignment="1">
      <alignment horizontal="left" wrapText="1"/>
    </xf>
    <xf numFmtId="167" fontId="108" fillId="0" borderId="2" xfId="0" applyNumberFormat="1" applyFont="1" applyBorder="1" applyAlignment="1">
      <alignment horizontal="left" wrapText="1"/>
    </xf>
    <xf numFmtId="0" fontId="108" fillId="34" borderId="2" xfId="0" applyFont="1" applyFill="1" applyBorder="1"/>
    <xf numFmtId="167" fontId="108" fillId="34" borderId="2" xfId="0" applyNumberFormat="1" applyFont="1" applyFill="1" applyBorder="1" applyAlignment="1">
      <alignment horizontal="left" wrapText="1"/>
    </xf>
    <xf numFmtId="2" fontId="108" fillId="34" borderId="2" xfId="0" applyNumberFormat="1" applyFont="1" applyFill="1" applyBorder="1" applyAlignment="1">
      <alignment wrapText="1"/>
    </xf>
    <xf numFmtId="3" fontId="0" fillId="0" borderId="0" xfId="0" applyNumberFormat="1"/>
    <xf numFmtId="169" fontId="108" fillId="0" borderId="2" xfId="383" applyNumberFormat="1" applyFont="1" applyBorder="1"/>
    <xf numFmtId="3" fontId="109" fillId="35" borderId="0" xfId="0" applyNumberFormat="1" applyFont="1" applyFill="1" applyBorder="1" applyProtection="1">
      <protection locked="0"/>
    </xf>
    <xf numFmtId="9" fontId="109" fillId="35" borderId="0" xfId="0" applyNumberFormat="1" applyFont="1" applyFill="1" applyBorder="1" applyProtection="1">
      <protection locked="0"/>
    </xf>
    <xf numFmtId="3" fontId="109" fillId="0" borderId="0" xfId="0" applyNumberFormat="1" applyFont="1" applyFill="1" applyBorder="1" applyProtection="1">
      <protection locked="0"/>
    </xf>
    <xf numFmtId="3" fontId="108" fillId="0" borderId="0" xfId="0" applyNumberFormat="1" applyFont="1" applyFill="1" applyBorder="1" applyProtection="1">
      <protection locked="0"/>
    </xf>
    <xf numFmtId="169" fontId="108" fillId="0" borderId="0" xfId="383" applyNumberFormat="1" applyFont="1" applyBorder="1"/>
    <xf numFmtId="9" fontId="109" fillId="0" borderId="0" xfId="383" applyFont="1" applyFill="1" applyBorder="1" applyProtection="1">
      <protection locked="0"/>
    </xf>
    <xf numFmtId="0" fontId="0" fillId="0" borderId="2" xfId="0" applyBorder="1"/>
    <xf numFmtId="9" fontId="0" fillId="0" borderId="2" xfId="383" applyFont="1" applyBorder="1"/>
    <xf numFmtId="4" fontId="109" fillId="0" borderId="2" xfId="0" applyNumberFormat="1" applyFont="1" applyFill="1" applyBorder="1" applyProtection="1">
      <protection locked="0"/>
    </xf>
    <xf numFmtId="4" fontId="108" fillId="0" borderId="2" xfId="0" applyNumberFormat="1" applyFont="1" applyFill="1" applyBorder="1" applyProtection="1">
      <protection locked="0"/>
    </xf>
    <xf numFmtId="4" fontId="0" fillId="0" borderId="2" xfId="0" applyNumberFormat="1" applyBorder="1"/>
    <xf numFmtId="4" fontId="0" fillId="0" borderId="0" xfId="0" applyNumberFormat="1"/>
    <xf numFmtId="0" fontId="7" fillId="0" borderId="0" xfId="0" applyFont="1"/>
    <xf numFmtId="10" fontId="109" fillId="35" borderId="0" xfId="383" applyNumberFormat="1" applyFont="1" applyFill="1" applyBorder="1" applyAlignment="1" applyProtection="1">
      <alignment horizontal="center"/>
      <protection locked="0"/>
    </xf>
    <xf numFmtId="0" fontId="110" fillId="36" borderId="0" xfId="0" applyFont="1" applyFill="1" applyBorder="1" applyProtection="1">
      <protection locked="0"/>
    </xf>
    <xf numFmtId="3" fontId="111" fillId="36" borderId="0" xfId="0" applyNumberFormat="1" applyFont="1" applyFill="1" applyBorder="1" applyAlignment="1" applyProtection="1">
      <alignment horizontal="center"/>
      <protection locked="0"/>
    </xf>
    <xf numFmtId="0" fontId="110" fillId="36" borderId="4" xfId="0" applyFont="1" applyFill="1" applyBorder="1" applyProtection="1">
      <protection locked="0"/>
    </xf>
    <xf numFmtId="3" fontId="109" fillId="35" borderId="4" xfId="0" applyNumberFormat="1" applyFont="1" applyFill="1" applyBorder="1" applyAlignment="1" applyProtection="1">
      <alignment horizontal="right"/>
      <protection locked="0"/>
    </xf>
    <xf numFmtId="3" fontId="109" fillId="35" borderId="0" xfId="0" applyNumberFormat="1" applyFont="1" applyFill="1" applyBorder="1" applyAlignment="1" applyProtection="1">
      <alignment horizontal="right"/>
      <protection locked="0"/>
    </xf>
    <xf numFmtId="169" fontId="109" fillId="35" borderId="0" xfId="0" applyNumberFormat="1" applyFont="1" applyFill="1" applyBorder="1" applyAlignment="1" applyProtection="1">
      <alignment horizontal="right"/>
      <protection locked="0"/>
    </xf>
    <xf numFmtId="4" fontId="109" fillId="35" borderId="0" xfId="0" applyNumberFormat="1" applyFont="1" applyFill="1" applyBorder="1" applyAlignment="1" applyProtection="1">
      <alignment horizontal="right"/>
      <protection locked="0"/>
    </xf>
    <xf numFmtId="3" fontId="109" fillId="35" borderId="23" xfId="0" applyNumberFormat="1" applyFont="1" applyFill="1" applyBorder="1" applyAlignment="1" applyProtection="1">
      <alignment horizontal="right"/>
      <protection locked="0"/>
    </xf>
    <xf numFmtId="202" fontId="109" fillId="35" borderId="0" xfId="0" applyNumberFormat="1" applyFont="1" applyFill="1" applyBorder="1" applyAlignment="1" applyProtection="1">
      <alignment horizontal="right"/>
      <protection locked="0"/>
    </xf>
    <xf numFmtId="10" fontId="109" fillId="35" borderId="24" xfId="0" applyNumberFormat="1" applyFont="1" applyFill="1" applyBorder="1" applyAlignment="1" applyProtection="1">
      <alignment horizontal="right"/>
      <protection locked="0"/>
    </xf>
    <xf numFmtId="3" fontId="109" fillId="35" borderId="24" xfId="0" applyNumberFormat="1" applyFont="1" applyFill="1" applyBorder="1" applyAlignment="1" applyProtection="1">
      <alignment horizontal="right"/>
      <protection locked="0"/>
    </xf>
    <xf numFmtId="10" fontId="109" fillId="35" borderId="4" xfId="0" applyNumberFormat="1" applyFont="1" applyFill="1" applyBorder="1" applyAlignment="1" applyProtection="1">
      <alignment horizontal="right"/>
      <protection locked="0"/>
    </xf>
    <xf numFmtId="0" fontId="109" fillId="36" borderId="0" xfId="0" applyFont="1" applyFill="1" applyBorder="1" applyAlignment="1" applyProtection="1">
      <alignment horizontal="left" indent="1"/>
      <protection locked="0"/>
    </xf>
    <xf numFmtId="0" fontId="109" fillId="36" borderId="4" xfId="0" applyFont="1" applyFill="1" applyBorder="1" applyAlignment="1" applyProtection="1">
      <alignment horizontal="left" indent="1"/>
      <protection locked="0"/>
    </xf>
    <xf numFmtId="3" fontId="111" fillId="36" borderId="25" xfId="0" applyNumberFormat="1" applyFont="1" applyFill="1" applyBorder="1" applyAlignment="1" applyProtection="1">
      <alignment horizontal="center"/>
      <protection locked="0"/>
    </xf>
    <xf numFmtId="3" fontId="109" fillId="37" borderId="0" xfId="0" applyNumberFormat="1" applyFont="1" applyFill="1" applyBorder="1" applyAlignment="1" applyProtection="1">
      <alignment horizontal="right"/>
      <protection locked="0"/>
    </xf>
    <xf numFmtId="3" fontId="109" fillId="37" borderId="4" xfId="0" applyNumberFormat="1" applyFont="1" applyFill="1" applyBorder="1" applyAlignment="1" applyProtection="1">
      <alignment horizontal="right"/>
      <protection locked="0"/>
    </xf>
    <xf numFmtId="4" fontId="109" fillId="35" borderId="23" xfId="0" applyNumberFormat="1" applyFont="1" applyFill="1" applyBorder="1" applyAlignment="1" applyProtection="1">
      <alignment horizontal="right"/>
      <protection locked="0"/>
    </xf>
    <xf numFmtId="3" fontId="109" fillId="35" borderId="4" xfId="0" applyNumberFormat="1" applyFont="1" applyFill="1" applyBorder="1" applyProtection="1">
      <protection locked="0"/>
    </xf>
    <xf numFmtId="0" fontId="109" fillId="35" borderId="0" xfId="0" applyFont="1" applyFill="1" applyBorder="1" applyProtection="1">
      <protection locked="0"/>
    </xf>
    <xf numFmtId="0" fontId="112" fillId="38" borderId="0" xfId="0" applyFont="1" applyFill="1" applyAlignment="1" applyProtection="1">
      <alignment horizontal="center" vertical="center"/>
      <protection locked="0"/>
    </xf>
    <xf numFmtId="0" fontId="113" fillId="38" borderId="0" xfId="0" applyFont="1" applyFill="1" applyAlignment="1" applyProtection="1">
      <alignment horizontal="right"/>
      <protection locked="0"/>
    </xf>
    <xf numFmtId="0" fontId="109" fillId="35" borderId="0" xfId="0" applyFont="1" applyFill="1" applyProtection="1">
      <protection locked="0"/>
    </xf>
    <xf numFmtId="0" fontId="112" fillId="38" borderId="0" xfId="0" applyFont="1" applyFill="1" applyProtection="1">
      <protection locked="0"/>
    </xf>
    <xf numFmtId="0" fontId="114" fillId="35" borderId="0" xfId="0" applyFont="1" applyFill="1" applyProtection="1">
      <protection locked="0"/>
    </xf>
    <xf numFmtId="0" fontId="108" fillId="35" borderId="0" xfId="0" applyFont="1" applyFill="1" applyProtection="1">
      <protection locked="0"/>
    </xf>
    <xf numFmtId="0" fontId="108" fillId="39" borderId="4" xfId="0" applyFont="1" applyFill="1" applyBorder="1" applyProtection="1">
      <protection locked="0"/>
    </xf>
    <xf numFmtId="0" fontId="110" fillId="39" borderId="4" xfId="0" applyFont="1" applyFill="1" applyBorder="1" applyProtection="1">
      <protection locked="0"/>
    </xf>
    <xf numFmtId="0" fontId="109" fillId="39" borderId="4" xfId="0" applyFont="1" applyFill="1" applyBorder="1" applyProtection="1">
      <protection locked="0"/>
    </xf>
    <xf numFmtId="0" fontId="108" fillId="36" borderId="0" xfId="0" applyFont="1" applyFill="1" applyBorder="1" applyProtection="1">
      <protection locked="0"/>
    </xf>
    <xf numFmtId="3" fontId="115" fillId="36" borderId="0" xfId="0" applyNumberFormat="1" applyFont="1" applyFill="1" applyProtection="1">
      <protection locked="0"/>
    </xf>
    <xf numFmtId="3" fontId="111" fillId="36" borderId="0" xfId="0" applyNumberFormat="1" applyFont="1" applyFill="1" applyAlignment="1" applyProtection="1">
      <alignment horizontal="center"/>
      <protection locked="0"/>
    </xf>
    <xf numFmtId="3" fontId="108" fillId="35" borderId="0" xfId="0" applyNumberFormat="1" applyFont="1" applyFill="1" applyBorder="1" applyAlignment="1" applyProtection="1">
      <alignment horizontal="right"/>
      <protection locked="0"/>
    </xf>
    <xf numFmtId="3" fontId="109" fillId="35" borderId="0" xfId="0" applyNumberFormat="1" applyFont="1" applyFill="1" applyProtection="1">
      <protection locked="0"/>
    </xf>
    <xf numFmtId="3" fontId="115" fillId="36" borderId="4" xfId="0" applyNumberFormat="1" applyFont="1" applyFill="1" applyBorder="1" applyProtection="1">
      <protection locked="0"/>
    </xf>
    <xf numFmtId="3" fontId="111" fillId="36" borderId="4" xfId="0" applyNumberFormat="1" applyFont="1" applyFill="1" applyBorder="1" applyAlignment="1" applyProtection="1">
      <alignment horizontal="center"/>
      <protection locked="0"/>
    </xf>
    <xf numFmtId="0" fontId="109" fillId="36" borderId="25" xfId="0" applyFont="1" applyFill="1" applyBorder="1" applyAlignment="1" applyProtection="1">
      <alignment horizontal="left" indent="1"/>
      <protection locked="0"/>
    </xf>
    <xf numFmtId="3" fontId="115" fillId="36" borderId="25" xfId="0" applyNumberFormat="1" applyFont="1" applyFill="1" applyBorder="1" applyProtection="1">
      <protection locked="0"/>
    </xf>
    <xf numFmtId="3" fontId="109" fillId="35" borderId="25" xfId="0" applyNumberFormat="1" applyFont="1" applyFill="1" applyBorder="1" applyAlignment="1" applyProtection="1">
      <alignment horizontal="right"/>
      <protection locked="0"/>
    </xf>
    <xf numFmtId="0" fontId="108" fillId="36" borderId="26" xfId="0" applyFont="1" applyFill="1" applyBorder="1" applyProtection="1">
      <protection locked="0"/>
    </xf>
    <xf numFmtId="0" fontId="111" fillId="36" borderId="26" xfId="0" applyFont="1" applyFill="1" applyBorder="1" applyProtection="1">
      <protection locked="0"/>
    </xf>
    <xf numFmtId="3" fontId="111" fillId="36" borderId="26" xfId="0" applyNumberFormat="1" applyFont="1" applyFill="1" applyBorder="1" applyAlignment="1" applyProtection="1">
      <alignment horizontal="center"/>
      <protection locked="0"/>
    </xf>
    <xf numFmtId="3" fontId="108" fillId="35" borderId="26" xfId="0" applyNumberFormat="1" applyFont="1" applyFill="1" applyBorder="1" applyAlignment="1" applyProtection="1">
      <alignment horizontal="right"/>
      <protection locked="0"/>
    </xf>
    <xf numFmtId="3" fontId="109" fillId="35" borderId="0" xfId="0" applyNumberFormat="1" applyFont="1" applyFill="1" applyBorder="1" applyAlignment="1" applyProtection="1">
      <alignment horizontal="right" wrapText="1"/>
      <protection locked="0"/>
    </xf>
    <xf numFmtId="3" fontId="110" fillId="39" borderId="4" xfId="0" applyNumberFormat="1" applyFont="1" applyFill="1" applyBorder="1" applyProtection="1">
      <protection locked="0"/>
    </xf>
    <xf numFmtId="2" fontId="109" fillId="39" borderId="4" xfId="0" applyNumberFormat="1" applyFont="1" applyFill="1" applyBorder="1" applyProtection="1">
      <protection locked="0"/>
    </xf>
    <xf numFmtId="4" fontId="109" fillId="39" borderId="4" xfId="0" applyNumberFormat="1" applyFont="1" applyFill="1" applyBorder="1" applyProtection="1">
      <protection locked="0"/>
    </xf>
    <xf numFmtId="4" fontId="109" fillId="35" borderId="0" xfId="0" applyNumberFormat="1" applyFont="1" applyFill="1" applyProtection="1">
      <protection locked="0"/>
    </xf>
    <xf numFmtId="0" fontId="109" fillId="36" borderId="0" xfId="0" applyFont="1" applyFill="1" applyBorder="1" applyProtection="1">
      <protection locked="0"/>
    </xf>
    <xf numFmtId="0" fontId="108" fillId="36" borderId="4" xfId="0" applyFont="1" applyFill="1" applyBorder="1" applyProtection="1">
      <protection locked="0"/>
    </xf>
    <xf numFmtId="0" fontId="111" fillId="36" borderId="0" xfId="0" applyFont="1" applyFill="1" applyBorder="1" applyProtection="1">
      <protection locked="0"/>
    </xf>
    <xf numFmtId="3" fontId="108" fillId="35" borderId="4" xfId="0" applyNumberFormat="1" applyFont="1" applyFill="1" applyBorder="1" applyAlignment="1" applyProtection="1">
      <alignment horizontal="right"/>
      <protection locked="0"/>
    </xf>
    <xf numFmtId="0" fontId="108" fillId="36" borderId="25" xfId="0" applyFont="1" applyFill="1" applyBorder="1" applyProtection="1">
      <protection locked="0"/>
    </xf>
    <xf numFmtId="0" fontId="111" fillId="36" borderId="25" xfId="0" applyFont="1" applyFill="1" applyBorder="1" applyProtection="1">
      <protection locked="0"/>
    </xf>
    <xf numFmtId="3" fontId="116" fillId="37" borderId="25" xfId="0" applyNumberFormat="1" applyFont="1" applyFill="1" applyBorder="1" applyProtection="1">
      <protection locked="0"/>
    </xf>
    <xf numFmtId="3" fontId="108" fillId="35" borderId="25" xfId="0" applyNumberFormat="1" applyFont="1" applyFill="1" applyBorder="1" applyAlignment="1" applyProtection="1">
      <alignment horizontal="right"/>
      <protection locked="0"/>
    </xf>
    <xf numFmtId="169" fontId="109" fillId="37" borderId="0" xfId="383" applyNumberFormat="1" applyFont="1" applyFill="1" applyBorder="1" applyProtection="1">
      <protection locked="0"/>
    </xf>
    <xf numFmtId="9" fontId="117" fillId="35" borderId="0" xfId="0" applyNumberFormat="1" applyFont="1" applyFill="1" applyProtection="1">
      <protection locked="0"/>
    </xf>
    <xf numFmtId="0" fontId="108" fillId="36" borderId="23" xfId="0" applyFont="1" applyFill="1" applyBorder="1" applyProtection="1">
      <protection locked="0"/>
    </xf>
    <xf numFmtId="0" fontId="118" fillId="36" borderId="23" xfId="0" applyFont="1" applyFill="1" applyBorder="1" applyProtection="1">
      <protection locked="0"/>
    </xf>
    <xf numFmtId="3" fontId="111" fillId="36" borderId="23" xfId="0" applyNumberFormat="1" applyFont="1" applyFill="1" applyBorder="1" applyAlignment="1" applyProtection="1">
      <alignment horizontal="center"/>
      <protection locked="0"/>
    </xf>
    <xf numFmtId="3" fontId="116" fillId="37" borderId="23" xfId="0" applyNumberFormat="1" applyFont="1" applyFill="1" applyBorder="1" applyProtection="1">
      <protection locked="0"/>
    </xf>
    <xf numFmtId="0" fontId="119" fillId="35" borderId="0" xfId="0" applyFont="1" applyFill="1" applyBorder="1" applyProtection="1">
      <protection locked="0"/>
    </xf>
    <xf numFmtId="0" fontId="119" fillId="35" borderId="4" xfId="0" applyFont="1" applyFill="1" applyBorder="1" applyProtection="1">
      <protection locked="0"/>
    </xf>
    <xf numFmtId="3" fontId="119" fillId="35" borderId="0" xfId="0" applyNumberFormat="1" applyFont="1" applyFill="1" applyBorder="1" applyProtection="1">
      <protection locked="0"/>
    </xf>
    <xf numFmtId="3" fontId="111" fillId="36" borderId="4" xfId="0" applyNumberFormat="1" applyFont="1" applyFill="1" applyBorder="1" applyAlignment="1" applyProtection="1">
      <alignment horizontal="center"/>
      <protection locked="0"/>
    </xf>
    <xf numFmtId="3" fontId="109" fillId="39" borderId="4" xfId="0" applyNumberFormat="1" applyFont="1" applyFill="1" applyBorder="1" applyProtection="1">
      <protection locked="0"/>
    </xf>
    <xf numFmtId="3" fontId="110" fillId="36" borderId="0" xfId="0" applyNumberFormat="1" applyFont="1" applyFill="1" applyBorder="1" applyProtection="1">
      <protection locked="0"/>
    </xf>
    <xf numFmtId="0" fontId="109" fillId="36" borderId="4" xfId="0" applyFont="1" applyFill="1" applyBorder="1" applyProtection="1">
      <protection locked="0"/>
    </xf>
    <xf numFmtId="3" fontId="111" fillId="36" borderId="26" xfId="0" applyNumberFormat="1" applyFont="1" applyFill="1" applyBorder="1" applyProtection="1">
      <protection locked="0"/>
    </xf>
    <xf numFmtId="3" fontId="109" fillId="37" borderId="26" xfId="0" applyNumberFormat="1" applyFont="1" applyFill="1" applyBorder="1" applyAlignment="1" applyProtection="1">
      <alignment horizontal="right"/>
      <protection locked="0"/>
    </xf>
    <xf numFmtId="3" fontId="109" fillId="35" borderId="26" xfId="0" applyNumberFormat="1" applyFont="1" applyFill="1" applyBorder="1" applyAlignment="1" applyProtection="1">
      <alignment horizontal="right"/>
      <protection locked="0"/>
    </xf>
    <xf numFmtId="0" fontId="108" fillId="35" borderId="0" xfId="0" applyFont="1" applyFill="1" applyBorder="1" applyProtection="1">
      <protection locked="0"/>
    </xf>
    <xf numFmtId="3" fontId="108" fillId="35" borderId="0" xfId="0" applyNumberFormat="1" applyFont="1" applyFill="1" applyBorder="1" applyProtection="1">
      <protection locked="0"/>
    </xf>
    <xf numFmtId="0" fontId="108" fillId="39" borderId="4" xfId="0" applyFont="1" applyFill="1" applyBorder="1" applyProtection="1">
      <protection locked="0"/>
    </xf>
    <xf numFmtId="0" fontId="111" fillId="39" borderId="4" xfId="0" applyFont="1" applyFill="1" applyBorder="1" applyProtection="1">
      <protection locked="0"/>
    </xf>
    <xf numFmtId="0" fontId="109" fillId="36" borderId="25" xfId="0" applyFont="1" applyFill="1" applyBorder="1" applyProtection="1">
      <protection locked="0"/>
    </xf>
    <xf numFmtId="3" fontId="110" fillId="36" borderId="0" xfId="0" applyNumberFormat="1" applyFont="1" applyFill="1" applyBorder="1" applyProtection="1">
      <protection locked="0"/>
    </xf>
    <xf numFmtId="3" fontId="109" fillId="37" borderId="25" xfId="0" applyNumberFormat="1" applyFont="1" applyFill="1" applyBorder="1" applyAlignment="1" applyProtection="1">
      <alignment horizontal="right"/>
      <protection locked="0"/>
    </xf>
    <xf numFmtId="3" fontId="111" fillId="36" borderId="26" xfId="0" applyNumberFormat="1" applyFont="1" applyFill="1" applyBorder="1" applyProtection="1">
      <protection locked="0"/>
    </xf>
    <xf numFmtId="3" fontId="108" fillId="37" borderId="23" xfId="0" applyNumberFormat="1" applyFont="1" applyFill="1" applyBorder="1" applyAlignment="1" applyProtection="1">
      <alignment horizontal="right"/>
      <protection locked="0"/>
    </xf>
    <xf numFmtId="3" fontId="108" fillId="35" borderId="23" xfId="0" applyNumberFormat="1" applyFont="1" applyFill="1" applyBorder="1" applyAlignment="1" applyProtection="1">
      <alignment horizontal="right"/>
      <protection locked="0"/>
    </xf>
    <xf numFmtId="0" fontId="110" fillId="39" borderId="4" xfId="0" applyFont="1" applyFill="1" applyBorder="1" applyProtection="1">
      <protection locked="0"/>
    </xf>
    <xf numFmtId="3" fontId="108" fillId="37" borderId="26" xfId="0" applyNumberFormat="1" applyFont="1" applyFill="1" applyBorder="1" applyAlignment="1" applyProtection="1">
      <alignment horizontal="right"/>
      <protection locked="0"/>
    </xf>
    <xf numFmtId="0" fontId="108" fillId="35" borderId="0" xfId="0" applyFont="1" applyFill="1" applyBorder="1" applyProtection="1">
      <protection locked="0"/>
    </xf>
    <xf numFmtId="3" fontId="109" fillId="37" borderId="23" xfId="0" applyNumberFormat="1" applyFont="1" applyFill="1" applyBorder="1" applyAlignment="1" applyProtection="1">
      <alignment horizontal="right"/>
      <protection locked="0"/>
    </xf>
    <xf numFmtId="0" fontId="109" fillId="35" borderId="27" xfId="0" applyFont="1" applyFill="1" applyBorder="1" applyProtection="1">
      <protection locked="0"/>
    </xf>
    <xf numFmtId="3" fontId="109" fillId="35" borderId="27" xfId="0" applyNumberFormat="1" applyFont="1" applyFill="1" applyBorder="1" applyProtection="1">
      <protection locked="0"/>
    </xf>
    <xf numFmtId="3" fontId="111" fillId="36" borderId="0" xfId="0" applyNumberFormat="1" applyFont="1" applyFill="1" applyBorder="1" applyProtection="1">
      <protection locked="0"/>
    </xf>
    <xf numFmtId="4" fontId="109" fillId="35" borderId="0" xfId="0" applyNumberFormat="1" applyFont="1" applyFill="1" applyBorder="1" applyProtection="1">
      <protection locked="0"/>
    </xf>
    <xf numFmtId="0" fontId="112" fillId="38" borderId="0" xfId="0" applyFont="1" applyFill="1" applyAlignment="1" applyProtection="1">
      <alignment horizontal="center"/>
      <protection locked="0"/>
    </xf>
    <xf numFmtId="0" fontId="112" fillId="38" borderId="0" xfId="0" applyFont="1" applyFill="1" applyAlignment="1" applyProtection="1">
      <alignment horizontal="center"/>
      <protection locked="0"/>
    </xf>
    <xf numFmtId="0" fontId="110" fillId="35" borderId="0" xfId="0" applyFont="1" applyFill="1" applyBorder="1" applyProtection="1">
      <protection locked="0"/>
    </xf>
    <xf numFmtId="0" fontId="109" fillId="35" borderId="0" xfId="0" applyFont="1" applyFill="1" applyBorder="1" applyAlignment="1" applyProtection="1">
      <alignment horizontal="center"/>
      <protection locked="0"/>
    </xf>
    <xf numFmtId="0" fontId="108" fillId="39" borderId="4" xfId="0" applyFont="1" applyFill="1" applyBorder="1" applyAlignment="1" applyProtection="1">
      <alignment wrapText="1"/>
      <protection locked="0"/>
    </xf>
    <xf numFmtId="0" fontId="109" fillId="39" borderId="4" xfId="0" applyFont="1" applyFill="1" applyBorder="1" applyAlignment="1" applyProtection="1">
      <alignment horizontal="center"/>
      <protection locked="0"/>
    </xf>
    <xf numFmtId="0" fontId="109" fillId="39" borderId="4" xfId="0" applyFont="1" applyFill="1" applyBorder="1" applyAlignment="1" applyProtection="1">
      <alignment horizontal="right"/>
      <protection locked="0"/>
    </xf>
    <xf numFmtId="0" fontId="109" fillId="36" borderId="0" xfId="0" applyFont="1" applyFill="1" applyBorder="1" applyAlignment="1" applyProtection="1">
      <alignment wrapText="1"/>
      <protection locked="0"/>
    </xf>
    <xf numFmtId="0" fontId="110" fillId="36" borderId="0" xfId="0" applyFont="1" applyFill="1" applyBorder="1" applyAlignment="1" applyProtection="1">
      <alignment wrapText="1"/>
      <protection locked="0"/>
    </xf>
    <xf numFmtId="169" fontId="109" fillId="35" borderId="0" xfId="0" applyNumberFormat="1" applyFont="1" applyFill="1" applyBorder="1" applyProtection="1">
      <protection locked="0"/>
    </xf>
    <xf numFmtId="0" fontId="109" fillId="36" borderId="23" xfId="0" applyFont="1" applyFill="1" applyBorder="1" applyAlignment="1" applyProtection="1">
      <alignment wrapText="1"/>
      <protection locked="0"/>
    </xf>
    <xf numFmtId="169" fontId="109" fillId="35" borderId="0" xfId="383" applyNumberFormat="1" applyFont="1" applyFill="1" applyBorder="1" applyProtection="1">
      <protection locked="0"/>
    </xf>
    <xf numFmtId="0" fontId="109" fillId="35" borderId="0" xfId="0" applyFont="1" applyFill="1" applyBorder="1" applyAlignment="1" applyProtection="1">
      <alignment wrapText="1"/>
      <protection locked="0"/>
    </xf>
    <xf numFmtId="169" fontId="109" fillId="35" borderId="0" xfId="383" applyNumberFormat="1" applyFont="1" applyFill="1" applyBorder="1" applyAlignment="1" applyProtection="1">
      <alignment horizontal="center"/>
      <protection locked="0"/>
    </xf>
    <xf numFmtId="169" fontId="109" fillId="39" borderId="4" xfId="383" applyNumberFormat="1" applyFont="1" applyFill="1" applyBorder="1" applyAlignment="1" applyProtection="1">
      <alignment horizontal="center"/>
      <protection locked="0"/>
    </xf>
    <xf numFmtId="169" fontId="109" fillId="39" borderId="4" xfId="383" applyNumberFormat="1" applyFont="1" applyFill="1" applyBorder="1" applyProtection="1">
      <protection locked="0"/>
    </xf>
    <xf numFmtId="169" fontId="109" fillId="36" borderId="0" xfId="383" applyNumberFormat="1" applyFont="1" applyFill="1" applyBorder="1" applyAlignment="1" applyProtection="1">
      <alignment horizontal="center"/>
      <protection locked="0"/>
    </xf>
    <xf numFmtId="0" fontId="109" fillId="40" borderId="0" xfId="0" applyFont="1" applyFill="1" applyBorder="1" applyProtection="1">
      <protection locked="0"/>
    </xf>
    <xf numFmtId="0" fontId="119" fillId="36" borderId="0" xfId="0" applyFont="1" applyFill="1" applyBorder="1" applyAlignment="1" applyProtection="1">
      <alignment horizontal="left" wrapText="1" indent="2"/>
      <protection locked="0"/>
    </xf>
    <xf numFmtId="169" fontId="119" fillId="36" borderId="0" xfId="383" applyNumberFormat="1" applyFont="1" applyFill="1" applyBorder="1" applyAlignment="1" applyProtection="1">
      <alignment horizontal="center"/>
      <protection locked="0"/>
    </xf>
    <xf numFmtId="4" fontId="119" fillId="35" borderId="0" xfId="0" applyNumberFormat="1" applyFont="1" applyFill="1" applyBorder="1" applyAlignment="1" applyProtection="1">
      <alignment horizontal="right"/>
      <protection locked="0"/>
    </xf>
    <xf numFmtId="0" fontId="109" fillId="36" borderId="0" xfId="0" applyFont="1" applyFill="1" applyBorder="1" applyAlignment="1" applyProtection="1">
      <alignment horizontal="left" wrapText="1"/>
      <protection locked="0"/>
    </xf>
    <xf numFmtId="2" fontId="119" fillId="36" borderId="0" xfId="0" applyNumberFormat="1" applyFont="1" applyFill="1" applyBorder="1" applyAlignment="1" applyProtection="1">
      <alignment horizontal="center"/>
      <protection locked="0"/>
    </xf>
    <xf numFmtId="2" fontId="119" fillId="35" borderId="0" xfId="0" applyNumberFormat="1" applyFont="1" applyFill="1" applyBorder="1" applyProtection="1">
      <protection locked="0"/>
    </xf>
    <xf numFmtId="169" fontId="109" fillId="36" borderId="0" xfId="0" applyNumberFormat="1" applyFont="1" applyFill="1" applyBorder="1" applyAlignment="1" applyProtection="1">
      <alignment horizontal="center"/>
      <protection locked="0"/>
    </xf>
    <xf numFmtId="0" fontId="119" fillId="36" borderId="23" xfId="0" applyFont="1" applyFill="1" applyBorder="1" applyAlignment="1" applyProtection="1">
      <alignment horizontal="left" wrapText="1" indent="2"/>
      <protection locked="0"/>
    </xf>
    <xf numFmtId="0" fontId="110" fillId="36" borderId="23" xfId="0" applyFont="1" applyFill="1" applyBorder="1" applyProtection="1">
      <protection locked="0"/>
    </xf>
    <xf numFmtId="2" fontId="119" fillId="36" borderId="23" xfId="0" applyNumberFormat="1" applyFont="1" applyFill="1" applyBorder="1" applyAlignment="1" applyProtection="1">
      <alignment horizontal="center"/>
      <protection locked="0"/>
    </xf>
    <xf numFmtId="4" fontId="119" fillId="35" borderId="23" xfId="0" applyNumberFormat="1" applyFont="1" applyFill="1" applyBorder="1" applyAlignment="1" applyProtection="1">
      <alignment horizontal="right"/>
      <protection locked="0"/>
    </xf>
    <xf numFmtId="0" fontId="108" fillId="39" borderId="0" xfId="0" applyFont="1" applyFill="1" applyBorder="1" applyAlignment="1" applyProtection="1">
      <alignment wrapText="1"/>
      <protection locked="0"/>
    </xf>
    <xf numFmtId="0" fontId="110" fillId="39" borderId="0" xfId="0" applyFont="1" applyFill="1" applyBorder="1" applyProtection="1">
      <protection locked="0"/>
    </xf>
    <xf numFmtId="10" fontId="108" fillId="39" borderId="0" xfId="0" applyNumberFormat="1" applyFont="1" applyFill="1" applyBorder="1" applyAlignment="1" applyProtection="1">
      <alignment horizontal="center"/>
      <protection locked="0"/>
    </xf>
    <xf numFmtId="10" fontId="108" fillId="39" borderId="4" xfId="0" applyNumberFormat="1" applyFont="1" applyFill="1" applyBorder="1" applyAlignment="1" applyProtection="1">
      <alignment horizontal="center"/>
      <protection locked="0"/>
    </xf>
    <xf numFmtId="0" fontId="109" fillId="35" borderId="0" xfId="0" applyFont="1" applyFill="1" applyBorder="1" applyProtection="1">
      <protection locked="0"/>
    </xf>
    <xf numFmtId="0" fontId="108" fillId="36" borderId="24" xfId="0" applyFont="1" applyFill="1" applyBorder="1" applyAlignment="1" applyProtection="1">
      <alignment wrapText="1"/>
      <protection locked="0"/>
    </xf>
    <xf numFmtId="0" fontId="111" fillId="36" borderId="24" xfId="0" applyFont="1" applyFill="1" applyBorder="1" applyProtection="1">
      <protection locked="0"/>
    </xf>
    <xf numFmtId="10" fontId="108" fillId="36" borderId="24" xfId="0" applyNumberFormat="1" applyFont="1" applyFill="1" applyBorder="1" applyAlignment="1" applyProtection="1">
      <alignment horizontal="center"/>
      <protection locked="0"/>
    </xf>
    <xf numFmtId="10" fontId="108" fillId="36" borderId="0" xfId="0" applyNumberFormat="1" applyFont="1" applyFill="1" applyBorder="1" applyAlignment="1" applyProtection="1">
      <alignment horizontal="center"/>
      <protection locked="0"/>
    </xf>
    <xf numFmtId="0" fontId="108" fillId="36" borderId="4" xfId="0" applyFont="1" applyFill="1" applyBorder="1" applyAlignment="1" applyProtection="1">
      <alignment wrapText="1"/>
      <protection locked="0"/>
    </xf>
    <xf numFmtId="0" fontId="111" fillId="36" borderId="4" xfId="0" applyFont="1" applyFill="1" applyBorder="1" applyProtection="1">
      <protection locked="0"/>
    </xf>
    <xf numFmtId="169" fontId="120" fillId="36" borderId="4" xfId="0" applyNumberFormat="1" applyFont="1" applyFill="1" applyBorder="1" applyAlignment="1" applyProtection="1">
      <alignment horizontal="center"/>
      <protection locked="0"/>
    </xf>
    <xf numFmtId="10" fontId="108" fillId="36" borderId="4" xfId="0" applyNumberFormat="1" applyFont="1" applyFill="1" applyBorder="1" applyAlignment="1" applyProtection="1">
      <alignment horizontal="center"/>
      <protection locked="0"/>
    </xf>
    <xf numFmtId="0" fontId="119" fillId="36" borderId="23" xfId="0" applyFont="1" applyFill="1" applyBorder="1" applyAlignment="1" applyProtection="1">
      <alignment horizontal="left" indent="2"/>
      <protection locked="0"/>
    </xf>
    <xf numFmtId="0" fontId="115" fillId="36" borderId="23" xfId="0" applyFont="1" applyFill="1" applyBorder="1" applyProtection="1">
      <protection locked="0"/>
    </xf>
    <xf numFmtId="0" fontId="119" fillId="36" borderId="23" xfId="0" applyFont="1" applyFill="1" applyBorder="1" applyProtection="1">
      <protection locked="0"/>
    </xf>
    <xf numFmtId="0" fontId="119" fillId="35" borderId="0" xfId="0" applyFont="1" applyFill="1" applyBorder="1" applyAlignment="1" applyProtection="1">
      <alignment horizontal="left" indent="2"/>
      <protection locked="0"/>
    </xf>
    <xf numFmtId="0" fontId="115" fillId="35" borderId="0" xfId="0" applyFont="1" applyFill="1" applyBorder="1" applyProtection="1">
      <protection locked="0"/>
    </xf>
    <xf numFmtId="2" fontId="119" fillId="35" borderId="0" xfId="0" applyNumberFormat="1" applyFont="1" applyFill="1" applyBorder="1" applyAlignment="1" applyProtection="1">
      <alignment horizontal="center"/>
      <protection locked="0"/>
    </xf>
    <xf numFmtId="0" fontId="108" fillId="39" borderId="24" xfId="0" applyFont="1" applyFill="1" applyBorder="1" applyAlignment="1" applyProtection="1">
      <alignment wrapText="1"/>
      <protection locked="0"/>
    </xf>
    <xf numFmtId="0" fontId="110" fillId="39" borderId="24" xfId="0" applyFont="1" applyFill="1" applyBorder="1" applyProtection="1">
      <protection locked="0"/>
    </xf>
    <xf numFmtId="10" fontId="108" fillId="39" borderId="24" xfId="0" applyNumberFormat="1" applyFont="1" applyFill="1" applyBorder="1" applyAlignment="1" applyProtection="1">
      <alignment horizontal="center"/>
      <protection locked="0"/>
    </xf>
    <xf numFmtId="0" fontId="109" fillId="36" borderId="0" xfId="0" applyFont="1" applyFill="1" applyBorder="1" applyProtection="1">
      <protection locked="0"/>
    </xf>
    <xf numFmtId="3" fontId="109" fillId="36" borderId="0" xfId="0" applyNumberFormat="1" applyFont="1" applyFill="1" applyBorder="1" applyAlignment="1" applyProtection="1">
      <alignment horizontal="center"/>
      <protection locked="0"/>
    </xf>
    <xf numFmtId="3" fontId="109" fillId="36" borderId="0" xfId="0" applyNumberFormat="1" applyFont="1" applyFill="1" applyBorder="1" applyAlignment="1" applyProtection="1">
      <alignment horizontal="center" wrapText="1"/>
      <protection locked="0"/>
    </xf>
    <xf numFmtId="10" fontId="109" fillId="36" borderId="0" xfId="383" applyNumberFormat="1" applyFont="1" applyFill="1" applyBorder="1" applyAlignment="1" applyProtection="1">
      <alignment horizontal="center"/>
      <protection locked="0"/>
    </xf>
    <xf numFmtId="0" fontId="109" fillId="36" borderId="4" xfId="0" applyFont="1" applyFill="1" applyBorder="1" applyProtection="1">
      <protection locked="0"/>
    </xf>
    <xf numFmtId="3" fontId="109" fillId="36" borderId="4" xfId="0" applyNumberFormat="1" applyFont="1" applyFill="1" applyBorder="1" applyAlignment="1" applyProtection="1">
      <alignment horizontal="center"/>
      <protection locked="0"/>
    </xf>
    <xf numFmtId="0" fontId="109" fillId="36" borderId="0" xfId="0" applyFont="1" applyFill="1" applyBorder="1" applyAlignment="1" applyProtection="1">
      <alignment horizontal="left"/>
      <protection locked="0"/>
    </xf>
    <xf numFmtId="169" fontId="109" fillId="36" borderId="0" xfId="383" applyNumberFormat="1" applyFont="1" applyFill="1" applyBorder="1" applyAlignment="1" applyProtection="1">
      <alignment horizontal="center"/>
      <protection locked="0"/>
    </xf>
    <xf numFmtId="0" fontId="109" fillId="36" borderId="0" xfId="0" applyFont="1" applyFill="1" applyBorder="1" applyAlignment="1" applyProtection="1">
      <alignment horizontal="left" indent="1"/>
      <protection locked="0"/>
    </xf>
    <xf numFmtId="9" fontId="109" fillId="36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Border="1" applyProtection="1">
      <protection locked="0"/>
    </xf>
    <xf numFmtId="0" fontId="108" fillId="39" borderId="24" xfId="0" applyFont="1" applyFill="1" applyBorder="1" applyAlignment="1" applyProtection="1">
      <protection locked="0"/>
    </xf>
    <xf numFmtId="10" fontId="109" fillId="35" borderId="0" xfId="383" applyNumberFormat="1" applyFont="1" applyFill="1" applyBorder="1" applyProtection="1">
      <protection locked="0"/>
    </xf>
    <xf numFmtId="0" fontId="119" fillId="36" borderId="0" xfId="0" applyFont="1" applyFill="1" applyBorder="1" applyAlignment="1" applyProtection="1">
      <alignment horizontal="left" indent="1"/>
      <protection locked="0"/>
    </xf>
    <xf numFmtId="0" fontId="115" fillId="36" borderId="0" xfId="0" applyFont="1" applyFill="1" applyBorder="1" applyProtection="1">
      <protection locked="0"/>
    </xf>
    <xf numFmtId="169" fontId="119" fillId="37" borderId="0" xfId="383" applyNumberFormat="1" applyFont="1" applyFill="1" applyBorder="1" applyProtection="1">
      <protection locked="0"/>
    </xf>
    <xf numFmtId="169" fontId="121" fillId="36" borderId="0" xfId="0" applyNumberFormat="1" applyFont="1" applyFill="1" applyBorder="1" applyAlignment="1" applyProtection="1">
      <alignment horizontal="center"/>
      <protection locked="0"/>
    </xf>
    <xf numFmtId="10" fontId="109" fillId="36" borderId="4" xfId="383" applyNumberFormat="1" applyFont="1" applyFill="1" applyBorder="1" applyAlignment="1" applyProtection="1">
      <alignment horizontal="center"/>
      <protection locked="0"/>
    </xf>
    <xf numFmtId="2" fontId="109" fillId="36" borderId="0" xfId="0" applyNumberFormat="1" applyFont="1" applyFill="1" applyBorder="1" applyAlignment="1" applyProtection="1">
      <alignment horizontal="center"/>
      <protection locked="0"/>
    </xf>
    <xf numFmtId="169" fontId="109" fillId="35" borderId="0" xfId="383" applyNumberFormat="1" applyFont="1" applyFill="1" applyBorder="1" applyProtection="1">
      <protection locked="0"/>
    </xf>
    <xf numFmtId="3" fontId="122" fillId="36" borderId="23" xfId="0" applyNumberFormat="1" applyFont="1" applyFill="1" applyBorder="1" applyAlignment="1" applyProtection="1">
      <alignment horizontal="center"/>
      <protection locked="0"/>
    </xf>
    <xf numFmtId="3" fontId="109" fillId="35" borderId="0" xfId="0" applyNumberFormat="1" applyFont="1" applyFill="1" applyBorder="1" applyAlignment="1" applyProtection="1">
      <alignment horizontal="center"/>
      <protection locked="0"/>
    </xf>
    <xf numFmtId="0" fontId="123" fillId="35" borderId="0" xfId="0" applyFont="1" applyFill="1" applyBorder="1" applyProtection="1">
      <protection locked="0"/>
    </xf>
    <xf numFmtId="0" fontId="108" fillId="39" borderId="4" xfId="0" applyFont="1" applyFill="1" applyBorder="1" applyAlignment="1" applyProtection="1">
      <protection locked="0"/>
    </xf>
    <xf numFmtId="0" fontId="109" fillId="39" borderId="4" xfId="0" applyFont="1" applyFill="1" applyBorder="1" applyAlignment="1" applyProtection="1">
      <alignment horizontal="center"/>
      <protection locked="0"/>
    </xf>
    <xf numFmtId="0" fontId="109" fillId="36" borderId="0" xfId="0" applyFont="1" applyFill="1" applyBorder="1" applyAlignment="1" applyProtection="1">
      <alignment horizontal="center"/>
      <protection locked="0"/>
    </xf>
    <xf numFmtId="9" fontId="109" fillId="35" borderId="0" xfId="0" applyNumberFormat="1" applyFont="1" applyFill="1" applyBorder="1" applyAlignment="1" applyProtection="1">
      <alignment horizontal="right"/>
      <protection locked="0"/>
    </xf>
    <xf numFmtId="0" fontId="109" fillId="36" borderId="23" xfId="0" applyFont="1" applyFill="1" applyBorder="1" applyProtection="1">
      <protection locked="0"/>
    </xf>
    <xf numFmtId="0" fontId="109" fillId="36" borderId="23" xfId="0" applyFont="1" applyFill="1" applyBorder="1" applyAlignment="1" applyProtection="1">
      <alignment horizontal="center"/>
      <protection locked="0"/>
    </xf>
    <xf numFmtId="9" fontId="109" fillId="35" borderId="23" xfId="0" applyNumberFormat="1" applyFont="1" applyFill="1" applyBorder="1" applyAlignment="1" applyProtection="1">
      <alignment horizontal="right"/>
      <protection locked="0"/>
    </xf>
    <xf numFmtId="0" fontId="108" fillId="39" borderId="0" xfId="0" applyFont="1" applyFill="1" applyBorder="1" applyProtection="1">
      <protection locked="0"/>
    </xf>
    <xf numFmtId="0" fontId="108" fillId="39" borderId="4" xfId="0" applyFont="1" applyFill="1" applyBorder="1" applyAlignment="1" applyProtection="1">
      <alignment wrapText="1"/>
      <protection locked="0"/>
    </xf>
    <xf numFmtId="0" fontId="0" fillId="35" borderId="0" xfId="0" applyFill="1" applyProtection="1">
      <protection locked="0"/>
    </xf>
    <xf numFmtId="1" fontId="0" fillId="35" borderId="0" xfId="0" applyNumberFormat="1" applyFill="1" applyProtection="1">
      <protection locked="0"/>
    </xf>
    <xf numFmtId="166" fontId="0" fillId="35" borderId="0" xfId="0" applyNumberFormat="1" applyFill="1" applyProtection="1">
      <protection locked="0"/>
    </xf>
    <xf numFmtId="166" fontId="109" fillId="35" borderId="0" xfId="0" applyNumberFormat="1" applyFont="1" applyFill="1" applyBorder="1" applyProtection="1">
      <protection locked="0"/>
    </xf>
    <xf numFmtId="0" fontId="124" fillId="38" borderId="0" xfId="0" applyFont="1" applyFill="1" applyBorder="1" applyProtection="1">
      <protection locked="0"/>
    </xf>
    <xf numFmtId="0" fontId="109" fillId="38" borderId="0" xfId="0" applyFont="1" applyFill="1" applyProtection="1">
      <protection locked="0"/>
    </xf>
    <xf numFmtId="166" fontId="109" fillId="38" borderId="0" xfId="0" applyNumberFormat="1" applyFont="1" applyFill="1" applyBorder="1" applyProtection="1">
      <protection locked="0"/>
    </xf>
    <xf numFmtId="0" fontId="108" fillId="39" borderId="4" xfId="0" applyFont="1" applyFill="1" applyBorder="1" applyAlignment="1" applyProtection="1">
      <alignment vertical="center"/>
      <protection locked="0"/>
    </xf>
    <xf numFmtId="0" fontId="109" fillId="39" borderId="4" xfId="0" applyFont="1" applyFill="1" applyBorder="1" applyAlignment="1" applyProtection="1">
      <alignment vertical="center"/>
      <protection locked="0"/>
    </xf>
    <xf numFmtId="0" fontId="111" fillId="39" borderId="4" xfId="0" applyFont="1" applyFill="1" applyBorder="1" applyAlignment="1" applyProtection="1">
      <alignment horizontal="center" vertical="center" wrapText="1"/>
      <protection locked="0"/>
    </xf>
    <xf numFmtId="0" fontId="109" fillId="39" borderId="4" xfId="0" applyFont="1" applyFill="1" applyBorder="1" applyAlignment="1" applyProtection="1">
      <alignment horizontal="center" vertical="center"/>
      <protection locked="0"/>
    </xf>
    <xf numFmtId="0" fontId="109" fillId="35" borderId="0" xfId="0" applyFont="1" applyFill="1" applyBorder="1" applyAlignment="1" applyProtection="1">
      <alignment vertical="center"/>
      <protection locked="0"/>
    </xf>
    <xf numFmtId="0" fontId="109" fillId="36" borderId="24" xfId="0" applyFont="1" applyFill="1" applyBorder="1" applyProtection="1">
      <protection locked="0"/>
    </xf>
    <xf numFmtId="10" fontId="109" fillId="36" borderId="24" xfId="0" applyNumberFormat="1" applyFont="1" applyFill="1" applyBorder="1" applyAlignment="1" applyProtection="1">
      <alignment horizontal="right"/>
      <protection locked="0"/>
    </xf>
    <xf numFmtId="10" fontId="109" fillId="36" borderId="0" xfId="0" applyNumberFormat="1" applyFont="1" applyFill="1" applyBorder="1" applyAlignment="1" applyProtection="1">
      <alignment horizontal="right"/>
      <protection locked="0"/>
    </xf>
    <xf numFmtId="0" fontId="108" fillId="36" borderId="24" xfId="0" applyFont="1" applyFill="1" applyBorder="1" applyProtection="1">
      <protection locked="0"/>
    </xf>
    <xf numFmtId="3" fontId="109" fillId="36" borderId="24" xfId="0" applyNumberFormat="1" applyFont="1" applyFill="1" applyBorder="1" applyAlignment="1" applyProtection="1">
      <alignment horizontal="right"/>
      <protection locked="0"/>
    </xf>
    <xf numFmtId="3" fontId="109" fillId="36" borderId="0" xfId="0" applyNumberFormat="1" applyFont="1" applyFill="1" applyBorder="1" applyAlignment="1" applyProtection="1">
      <alignment horizontal="right"/>
      <protection locked="0"/>
    </xf>
    <xf numFmtId="10" fontId="109" fillId="36" borderId="23" xfId="0" applyNumberFormat="1" applyFont="1" applyFill="1" applyBorder="1" applyAlignment="1" applyProtection="1">
      <alignment horizontal="right"/>
      <protection locked="0"/>
    </xf>
    <xf numFmtId="0" fontId="109" fillId="37" borderId="0" xfId="0" applyFont="1" applyFill="1" applyBorder="1" applyAlignment="1" applyProtection="1">
      <alignment horizontal="center"/>
      <protection locked="0"/>
    </xf>
    <xf numFmtId="0" fontId="109" fillId="37" borderId="0" xfId="0" applyFont="1" applyFill="1" applyBorder="1" applyProtection="1">
      <protection locked="0"/>
    </xf>
    <xf numFmtId="0" fontId="109" fillId="36" borderId="26" xfId="0" applyFont="1" applyFill="1" applyBorder="1" applyProtection="1">
      <protection locked="0"/>
    </xf>
    <xf numFmtId="0" fontId="109" fillId="36" borderId="26" xfId="0" applyFont="1" applyFill="1" applyBorder="1" applyAlignment="1" applyProtection="1">
      <alignment horizontal="center"/>
      <protection locked="0"/>
    </xf>
    <xf numFmtId="0" fontId="108" fillId="37" borderId="26" xfId="0" applyFont="1" applyFill="1" applyBorder="1" applyAlignment="1" applyProtection="1">
      <alignment horizontal="center"/>
      <protection locked="0"/>
    </xf>
    <xf numFmtId="0" fontId="108" fillId="37" borderId="26" xfId="0" applyFont="1" applyFill="1" applyBorder="1" applyProtection="1">
      <protection locked="0"/>
    </xf>
    <xf numFmtId="0" fontId="111" fillId="39" borderId="4" xfId="0" applyFont="1" applyFill="1" applyBorder="1" applyAlignment="1" applyProtection="1">
      <alignment horizontal="center"/>
      <protection locked="0"/>
    </xf>
    <xf numFmtId="0" fontId="109" fillId="37" borderId="24" xfId="0" applyFont="1" applyFill="1" applyBorder="1" applyAlignment="1" applyProtection="1">
      <alignment horizontal="center"/>
      <protection locked="0"/>
    </xf>
    <xf numFmtId="0" fontId="109" fillId="37" borderId="24" xfId="0" applyFont="1" applyFill="1" applyBorder="1" applyProtection="1">
      <protection locked="0"/>
    </xf>
    <xf numFmtId="0" fontId="109" fillId="37" borderId="4" xfId="0" applyFont="1" applyFill="1" applyBorder="1" applyAlignment="1" applyProtection="1">
      <alignment horizontal="center"/>
      <protection locked="0"/>
    </xf>
    <xf numFmtId="0" fontId="109" fillId="37" borderId="4" xfId="0" applyFont="1" applyFill="1" applyBorder="1" applyProtection="1">
      <protection locked="0"/>
    </xf>
    <xf numFmtId="0" fontId="113" fillId="35" borderId="0" xfId="0" applyFont="1" applyFill="1" applyAlignment="1" applyProtection="1">
      <alignment horizontal="right"/>
      <protection locked="0"/>
    </xf>
    <xf numFmtId="0" fontId="112" fillId="35" borderId="0" xfId="0" applyFont="1" applyFill="1" applyProtection="1">
      <protection locked="0"/>
    </xf>
    <xf numFmtId="0" fontId="108" fillId="35" borderId="0" xfId="0" applyFont="1" applyFill="1" applyProtection="1">
      <protection locked="0"/>
    </xf>
    <xf numFmtId="0" fontId="108" fillId="39" borderId="23" xfId="0" applyFont="1" applyFill="1" applyBorder="1" applyProtection="1">
      <protection locked="0"/>
    </xf>
    <xf numFmtId="0" fontId="111" fillId="39" borderId="23" xfId="0" applyFont="1" applyFill="1" applyBorder="1" applyProtection="1">
      <protection locked="0"/>
    </xf>
    <xf numFmtId="0" fontId="110" fillId="39" borderId="23" xfId="0" applyFont="1" applyFill="1" applyBorder="1" applyProtection="1">
      <protection locked="0"/>
    </xf>
    <xf numFmtId="0" fontId="109" fillId="39" borderId="23" xfId="0" applyFont="1" applyFill="1" applyBorder="1" applyProtection="1">
      <protection locked="0"/>
    </xf>
    <xf numFmtId="0" fontId="111" fillId="39" borderId="4" xfId="0" applyFont="1" applyFill="1" applyBorder="1" applyProtection="1">
      <protection locked="0"/>
    </xf>
    <xf numFmtId="0" fontId="108" fillId="36" borderId="25" xfId="0" applyFont="1" applyFill="1" applyBorder="1" applyProtection="1">
      <protection locked="0"/>
    </xf>
    <xf numFmtId="3" fontId="108" fillId="35" borderId="25" xfId="0" applyNumberFormat="1" applyFont="1" applyFill="1" applyBorder="1" applyProtection="1">
      <protection locked="0"/>
    </xf>
    <xf numFmtId="168" fontId="109" fillId="35" borderId="0" xfId="0" applyNumberFormat="1" applyFont="1" applyFill="1" applyBorder="1" applyProtection="1">
      <protection locked="0"/>
    </xf>
    <xf numFmtId="0" fontId="108" fillId="36" borderId="26" xfId="0" applyFont="1" applyFill="1" applyBorder="1" applyProtection="1">
      <protection locked="0"/>
    </xf>
    <xf numFmtId="3" fontId="108" fillId="35" borderId="26" xfId="0" applyNumberFormat="1" applyFont="1" applyFill="1" applyBorder="1" applyProtection="1">
      <protection locked="0"/>
    </xf>
    <xf numFmtId="168" fontId="108" fillId="35" borderId="0" xfId="0" applyNumberFormat="1" applyFont="1" applyFill="1" applyBorder="1" applyProtection="1">
      <protection locked="0"/>
    </xf>
    <xf numFmtId="0" fontId="108" fillId="36" borderId="0" xfId="0" applyFont="1" applyFill="1" applyProtection="1">
      <protection locked="0"/>
    </xf>
    <xf numFmtId="168" fontId="110" fillId="35" borderId="0" xfId="0" applyNumberFormat="1" applyFont="1" applyFill="1" applyBorder="1" applyProtection="1">
      <protection locked="0"/>
    </xf>
    <xf numFmtId="168" fontId="109" fillId="37" borderId="0" xfId="0" applyNumberFormat="1" applyFont="1" applyFill="1" applyBorder="1" applyProtection="1">
      <protection locked="0"/>
    </xf>
    <xf numFmtId="168" fontId="109" fillId="35" borderId="0" xfId="0" applyNumberFormat="1" applyFont="1" applyFill="1" applyBorder="1" applyAlignment="1" applyProtection="1">
      <alignment horizontal="right"/>
      <protection locked="0"/>
    </xf>
    <xf numFmtId="3" fontId="109" fillId="37" borderId="0" xfId="0" applyNumberFormat="1" applyFont="1" applyFill="1" applyBorder="1" applyAlignment="1" applyProtection="1">
      <alignment horizontal="right"/>
      <protection locked="0"/>
    </xf>
    <xf numFmtId="3" fontId="109" fillId="35" borderId="26" xfId="0" applyNumberFormat="1" applyFont="1" applyFill="1" applyBorder="1" applyProtection="1">
      <protection locked="0"/>
    </xf>
    <xf numFmtId="0" fontId="108" fillId="36" borderId="27" xfId="0" applyFont="1" applyFill="1" applyBorder="1" applyProtection="1">
      <protection locked="0"/>
    </xf>
    <xf numFmtId="168" fontId="110" fillId="36" borderId="27" xfId="0" applyNumberFormat="1" applyFont="1" applyFill="1" applyBorder="1" applyProtection="1">
      <protection locked="0"/>
    </xf>
    <xf numFmtId="3" fontId="111" fillId="36" borderId="27" xfId="0" applyNumberFormat="1" applyFont="1" applyFill="1" applyBorder="1" applyAlignment="1" applyProtection="1">
      <alignment horizontal="center"/>
      <protection locked="0"/>
    </xf>
    <xf numFmtId="168" fontId="108" fillId="36" borderId="27" xfId="0" applyNumberFormat="1" applyFont="1" applyFill="1" applyBorder="1" applyAlignment="1" applyProtection="1">
      <alignment horizontal="center"/>
      <protection locked="0"/>
    </xf>
    <xf numFmtId="168" fontId="110" fillId="35" borderId="0" xfId="0" applyNumberFormat="1" applyFont="1" applyFill="1" applyBorder="1" applyAlignment="1" applyProtection="1">
      <alignment horizontal="center"/>
      <protection locked="0"/>
    </xf>
    <xf numFmtId="168" fontId="108" fillId="35" borderId="0" xfId="0" applyNumberFormat="1" applyFont="1" applyFill="1" applyBorder="1" applyAlignment="1" applyProtection="1">
      <alignment horizontal="center"/>
      <protection locked="0"/>
    </xf>
    <xf numFmtId="0" fontId="108" fillId="39" borderId="0" xfId="0" applyFont="1" applyFill="1" applyProtection="1">
      <protection locked="0"/>
    </xf>
    <xf numFmtId="0" fontId="111" fillId="39" borderId="0" xfId="0" applyFont="1" applyFill="1" applyBorder="1" applyProtection="1">
      <protection locked="0"/>
    </xf>
    <xf numFmtId="0" fontId="109" fillId="39" borderId="0" xfId="0" applyFont="1" applyFill="1" applyBorder="1" applyProtection="1">
      <protection locked="0"/>
    </xf>
    <xf numFmtId="10" fontId="109" fillId="35" borderId="0" xfId="0" applyNumberFormat="1" applyFont="1" applyFill="1" applyBorder="1" applyProtection="1">
      <protection locked="0"/>
    </xf>
    <xf numFmtId="10" fontId="109" fillId="35" borderId="4" xfId="0" applyNumberFormat="1" applyFont="1" applyFill="1" applyBorder="1" applyProtection="1">
      <protection locked="0"/>
    </xf>
    <xf numFmtId="10" fontId="108" fillId="35" borderId="26" xfId="0" applyNumberFormat="1" applyFont="1" applyFill="1" applyBorder="1" applyProtection="1">
      <protection locked="0"/>
    </xf>
    <xf numFmtId="10" fontId="111" fillId="35" borderId="0" xfId="0" applyNumberFormat="1" applyFont="1" applyFill="1" applyBorder="1" applyProtection="1">
      <protection locked="0"/>
    </xf>
    <xf numFmtId="10" fontId="108" fillId="35" borderId="0" xfId="0" applyNumberFormat="1" applyFont="1" applyFill="1" applyBorder="1" applyProtection="1">
      <protection locked="0"/>
    </xf>
    <xf numFmtId="0" fontId="109" fillId="36" borderId="24" xfId="0" applyFont="1" applyFill="1" applyBorder="1" applyProtection="1">
      <protection locked="0"/>
    </xf>
    <xf numFmtId="0" fontId="110" fillId="36" borderId="24" xfId="0" applyFont="1" applyFill="1" applyBorder="1" applyProtection="1">
      <protection locked="0"/>
    </xf>
    <xf numFmtId="3" fontId="111" fillId="36" borderId="24" xfId="0" applyNumberFormat="1" applyFont="1" applyFill="1" applyBorder="1" applyAlignment="1" applyProtection="1">
      <alignment horizontal="center"/>
      <protection locked="0"/>
    </xf>
    <xf numFmtId="3" fontId="109" fillId="35" borderId="24" xfId="0" applyNumberFormat="1" applyFont="1" applyFill="1" applyBorder="1" applyProtection="1">
      <protection locked="0"/>
    </xf>
    <xf numFmtId="3" fontId="111" fillId="35" borderId="4" xfId="0" applyNumberFormat="1" applyFont="1" applyFill="1" applyBorder="1" applyAlignment="1" applyProtection="1">
      <alignment horizontal="center" vertical="center"/>
      <protection locked="0"/>
    </xf>
    <xf numFmtId="3" fontId="108" fillId="35" borderId="23" xfId="0" applyNumberFormat="1" applyFont="1" applyFill="1" applyBorder="1" applyProtection="1">
      <protection locked="0"/>
    </xf>
    <xf numFmtId="0" fontId="111" fillId="36" borderId="23" xfId="0" applyFont="1" applyFill="1" applyBorder="1" applyProtection="1">
      <protection locked="0"/>
    </xf>
    <xf numFmtId="0" fontId="111" fillId="36" borderId="23" xfId="0" applyFont="1" applyFill="1" applyBorder="1" applyProtection="1">
      <protection locked="0"/>
    </xf>
    <xf numFmtId="4" fontId="116" fillId="37" borderId="23" xfId="0" applyNumberFormat="1" applyFont="1" applyFill="1" applyBorder="1" applyAlignment="1" applyProtection="1">
      <alignment horizontal="right"/>
      <protection locked="0"/>
    </xf>
    <xf numFmtId="4" fontId="116" fillId="37" borderId="0" xfId="0" applyNumberFormat="1" applyFont="1" applyFill="1" applyBorder="1" applyAlignment="1" applyProtection="1">
      <alignment horizontal="right"/>
      <protection locked="0"/>
    </xf>
    <xf numFmtId="0" fontId="112" fillId="38" borderId="0" xfId="0" applyFont="1" applyFill="1" applyAlignment="1" applyProtection="1">
      <alignment horizontal="center"/>
      <protection locked="0"/>
    </xf>
    <xf numFmtId="4" fontId="109" fillId="37" borderId="0" xfId="0" applyNumberFormat="1" applyFont="1" applyFill="1" applyBorder="1" applyAlignment="1" applyProtection="1">
      <alignment horizontal="right"/>
      <protection locked="0"/>
    </xf>
    <xf numFmtId="4" fontId="119" fillId="37" borderId="23" xfId="0" applyNumberFormat="1" applyFont="1" applyFill="1" applyBorder="1" applyAlignment="1" applyProtection="1">
      <alignment horizontal="right"/>
      <protection locked="0"/>
    </xf>
    <xf numFmtId="0" fontId="122" fillId="36" borderId="0" xfId="0" applyFont="1" applyFill="1" applyBorder="1" applyProtection="1">
      <protection locked="0"/>
    </xf>
    <xf numFmtId="3" fontId="109" fillId="35" borderId="28" xfId="0" applyNumberFormat="1" applyFont="1" applyFill="1" applyBorder="1" applyAlignment="1" applyProtection="1">
      <alignment horizontal="center" wrapText="1"/>
      <protection locked="0"/>
    </xf>
    <xf numFmtId="10" fontId="109" fillId="36" borderId="0" xfId="390" applyNumberFormat="1" applyFont="1" applyFill="1" applyBorder="1" applyAlignment="1" applyProtection="1">
      <alignment horizontal="center"/>
      <protection locked="0"/>
    </xf>
    <xf numFmtId="0" fontId="122" fillId="36" borderId="4" xfId="0" applyFont="1" applyFill="1" applyBorder="1" applyProtection="1">
      <protection locked="0"/>
    </xf>
    <xf numFmtId="0" fontId="112" fillId="38" borderId="0" xfId="0" applyFont="1" applyFill="1" applyAlignment="1" applyProtection="1">
      <alignment horizontal="center"/>
      <protection locked="0"/>
    </xf>
    <xf numFmtId="0" fontId="125" fillId="38" borderId="0" xfId="0" applyFont="1" applyFill="1" applyAlignment="1" applyProtection="1">
      <protection locked="0"/>
    </xf>
    <xf numFmtId="0" fontId="112" fillId="38" borderId="0" xfId="0" applyFont="1" applyFill="1" applyAlignment="1" applyProtection="1">
      <protection locked="0"/>
    </xf>
    <xf numFmtId="1" fontId="109" fillId="35" borderId="0" xfId="0" applyNumberFormat="1" applyFont="1" applyFill="1" applyBorder="1" applyProtection="1">
      <protection locked="0"/>
    </xf>
    <xf numFmtId="4" fontId="0" fillId="35" borderId="0" xfId="0" applyNumberFormat="1" applyFill="1" applyProtection="1">
      <protection locked="0"/>
    </xf>
    <xf numFmtId="0" fontId="112" fillId="38" borderId="0" xfId="0" applyFont="1" applyFill="1" applyAlignment="1" applyProtection="1">
      <alignment horizontal="center" vertical="center"/>
      <protection locked="0"/>
    </xf>
    <xf numFmtId="0" fontId="100" fillId="0" borderId="2" xfId="317" applyFont="1" applyBorder="1" applyAlignment="1">
      <alignment horizontal="center" vertical="center"/>
    </xf>
    <xf numFmtId="0" fontId="100" fillId="39" borderId="2" xfId="317" applyFont="1" applyFill="1" applyBorder="1" applyAlignment="1">
      <alignment horizontal="center" vertical="center"/>
    </xf>
    <xf numFmtId="0" fontId="105" fillId="0" borderId="0" xfId="317"/>
    <xf numFmtId="0" fontId="126" fillId="0" borderId="2" xfId="317" applyFont="1" applyBorder="1" applyAlignment="1">
      <alignment horizontal="left" vertical="center" wrapText="1"/>
    </xf>
    <xf numFmtId="3" fontId="127" fillId="0" borderId="2" xfId="317" applyNumberFormat="1" applyFont="1" applyBorder="1" applyAlignment="1">
      <alignment horizontal="center" vertical="center"/>
    </xf>
    <xf numFmtId="0" fontId="127" fillId="0" borderId="2" xfId="317" applyFont="1" applyBorder="1" applyAlignment="1">
      <alignment horizontal="left" vertical="center"/>
    </xf>
    <xf numFmtId="0" fontId="127" fillId="0" borderId="2" xfId="317" applyFont="1" applyBorder="1"/>
    <xf numFmtId="0" fontId="102" fillId="0" borderId="2" xfId="317" applyFont="1" applyBorder="1" applyAlignment="1">
      <alignment horizontal="left" vertical="center"/>
    </xf>
    <xf numFmtId="0" fontId="126" fillId="0" borderId="2" xfId="317" applyFont="1" applyBorder="1" applyAlignment="1">
      <alignment horizontal="left" vertical="center"/>
    </xf>
    <xf numFmtId="169" fontId="127" fillId="0" borderId="2" xfId="388" applyNumberFormat="1" applyFont="1" applyBorder="1" applyAlignment="1">
      <alignment horizontal="center" vertical="center"/>
    </xf>
    <xf numFmtId="1" fontId="127" fillId="0" borderId="2" xfId="317" applyNumberFormat="1" applyFont="1" applyBorder="1" applyAlignment="1">
      <alignment horizontal="center" vertical="center"/>
    </xf>
    <xf numFmtId="0" fontId="100" fillId="0" borderId="2" xfId="317" applyFont="1" applyBorder="1" applyAlignment="1">
      <alignment horizontal="left" vertical="center"/>
    </xf>
    <xf numFmtId="3" fontId="99" fillId="0" borderId="2" xfId="317" applyNumberFormat="1" applyFont="1" applyBorder="1" applyAlignment="1">
      <alignment horizontal="center" vertical="center"/>
    </xf>
    <xf numFmtId="1" fontId="100" fillId="0" borderId="2" xfId="317" applyNumberFormat="1" applyFont="1" applyBorder="1" applyAlignment="1">
      <alignment horizontal="center" vertical="center"/>
    </xf>
    <xf numFmtId="0" fontId="127" fillId="0" borderId="2" xfId="317" applyFont="1" applyBorder="1" applyAlignment="1">
      <alignment horizontal="center" vertical="center"/>
    </xf>
    <xf numFmtId="9" fontId="99" fillId="0" borderId="2" xfId="388" applyFont="1" applyBorder="1" applyAlignment="1">
      <alignment horizontal="center" vertical="center"/>
    </xf>
    <xf numFmtId="1" fontId="100" fillId="0" borderId="2" xfId="317" applyNumberFormat="1" applyFont="1" applyBorder="1"/>
    <xf numFmtId="9" fontId="100" fillId="0" borderId="2" xfId="388" applyFont="1" applyBorder="1"/>
    <xf numFmtId="9" fontId="127" fillId="0" borderId="2" xfId="388" applyFont="1" applyBorder="1" applyAlignment="1">
      <alignment horizontal="center" vertical="center"/>
    </xf>
    <xf numFmtId="3" fontId="127" fillId="40" borderId="2" xfId="317" applyNumberFormat="1" applyFont="1" applyFill="1" applyBorder="1" applyAlignment="1">
      <alignment horizontal="center" vertical="center"/>
    </xf>
    <xf numFmtId="1" fontId="127" fillId="40" borderId="2" xfId="317" applyNumberFormat="1" applyFont="1" applyFill="1" applyBorder="1" applyAlignment="1">
      <alignment horizontal="center" vertical="center"/>
    </xf>
    <xf numFmtId="3" fontId="99" fillId="40" borderId="2" xfId="317" applyNumberFormat="1" applyFont="1" applyFill="1" applyBorder="1" applyAlignment="1">
      <alignment horizontal="center" vertical="center"/>
    </xf>
    <xf numFmtId="0" fontId="112" fillId="38" borderId="0" xfId="0" applyFont="1" applyFill="1" applyAlignment="1" applyProtection="1">
      <alignment horizontal="center" vertical="center"/>
      <protection locked="0"/>
    </xf>
    <xf numFmtId="3" fontId="109" fillId="40" borderId="0" xfId="0" applyNumberFormat="1" applyFont="1" applyFill="1" applyBorder="1" applyAlignment="1" applyProtection="1">
      <alignment horizontal="right"/>
      <protection locked="0"/>
    </xf>
    <xf numFmtId="0" fontId="112" fillId="38" borderId="0" xfId="0" applyFont="1" applyFill="1" applyAlignment="1" applyProtection="1">
      <alignment vertical="center"/>
      <protection locked="0"/>
    </xf>
    <xf numFmtId="3" fontId="117" fillId="35" borderId="0" xfId="0" applyNumberFormat="1" applyFont="1" applyFill="1" applyBorder="1" applyAlignment="1" applyProtection="1">
      <alignment horizontal="left"/>
      <protection locked="0"/>
    </xf>
    <xf numFmtId="0" fontId="126" fillId="39" borderId="29" xfId="317" applyFont="1" applyFill="1" applyBorder="1" applyAlignment="1">
      <alignment horizontal="center"/>
    </xf>
    <xf numFmtId="0" fontId="126" fillId="39" borderId="25" xfId="317" applyFont="1" applyFill="1" applyBorder="1" applyAlignment="1">
      <alignment horizontal="center"/>
    </xf>
    <xf numFmtId="0" fontId="126" fillId="39" borderId="30" xfId="317" applyFont="1" applyFill="1" applyBorder="1" applyAlignment="1">
      <alignment horizontal="center"/>
    </xf>
    <xf numFmtId="1" fontId="126" fillId="39" borderId="29" xfId="317" applyNumberFormat="1" applyFont="1" applyFill="1" applyBorder="1" applyAlignment="1">
      <alignment horizontal="center"/>
    </xf>
    <xf numFmtId="1" fontId="126" fillId="39" borderId="25" xfId="317" applyNumberFormat="1" applyFont="1" applyFill="1" applyBorder="1" applyAlignment="1">
      <alignment horizontal="center"/>
    </xf>
    <xf numFmtId="1" fontId="126" fillId="39" borderId="30" xfId="317" applyNumberFormat="1" applyFont="1" applyFill="1" applyBorder="1" applyAlignment="1">
      <alignment horizontal="center"/>
    </xf>
    <xf numFmtId="0" fontId="112" fillId="38" borderId="0" xfId="0" applyFont="1" applyFill="1" applyAlignment="1" applyProtection="1">
      <alignment horizontal="center" vertical="center"/>
      <protection locked="0"/>
    </xf>
    <xf numFmtId="0" fontId="108" fillId="39" borderId="0" xfId="0" applyFont="1" applyFill="1" applyBorder="1" applyAlignment="1" applyProtection="1">
      <alignment horizontal="center" vertical="center" wrapText="1"/>
      <protection locked="0"/>
    </xf>
    <xf numFmtId="0" fontId="108" fillId="39" borderId="4" xfId="0" applyFont="1" applyFill="1" applyBorder="1" applyAlignment="1" applyProtection="1">
      <alignment horizontal="center" vertical="center" wrapText="1"/>
      <protection locked="0"/>
    </xf>
    <xf numFmtId="0" fontId="112" fillId="38" borderId="0" xfId="0" applyFont="1" applyFill="1" applyBorder="1" applyAlignment="1" applyProtection="1">
      <alignment horizontal="center" vertical="center"/>
      <protection locked="0"/>
    </xf>
  </cellXfs>
  <cellStyles count="472">
    <cellStyle name="%" xfId="1"/>
    <cellStyle name="%_Starman valuation June2012" xfId="2"/>
    <cellStyle name="%_Transiidikeskus valuation" xfId="3"/>
    <cellStyle name="_Book3" xfId="4"/>
    <cellStyle name="_Comma" xfId="5"/>
    <cellStyle name="_Comparable valuation 19042012" xfId="6"/>
    <cellStyle name="_Plasma_hindamismudel_3" xfId="7"/>
    <cellStyle name="_Transiidikeskus valuation" xfId="8"/>
    <cellStyle name="20 % - Aksentti1" xfId="9"/>
    <cellStyle name="20 % - Aksentti2" xfId="10"/>
    <cellStyle name="20 % - Aksentti3" xfId="11"/>
    <cellStyle name="20 % - Aksentti4" xfId="12"/>
    <cellStyle name="20 % - Aksentti5" xfId="13"/>
    <cellStyle name="20 % - Aksentti6" xfId="14"/>
    <cellStyle name="20% - Accent1 2" xfId="15"/>
    <cellStyle name="20% - Accent1 2 2" xfId="16"/>
    <cellStyle name="20% - Accent1 2 2 2" xfId="17"/>
    <cellStyle name="20% - Accent1 2 2 3" xfId="18"/>
    <cellStyle name="20% - Accent1 2 3" xfId="19"/>
    <cellStyle name="20% - Accent2 2" xfId="20"/>
    <cellStyle name="20% - Accent2 2 2" xfId="21"/>
    <cellStyle name="20% - Accent2 2 2 2" xfId="22"/>
    <cellStyle name="20% - Accent2 2 2 3" xfId="23"/>
    <cellStyle name="20% - Accent2 2 3" xfId="24"/>
    <cellStyle name="20% - Accent3 2" xfId="25"/>
    <cellStyle name="20% - Accent3 2 2" xfId="26"/>
    <cellStyle name="20% - Accent3 2 2 2" xfId="27"/>
    <cellStyle name="20% - Accent3 2 2 3" xfId="28"/>
    <cellStyle name="20% - Accent3 2 3" xfId="29"/>
    <cellStyle name="20% - Accent3 3" xfId="30"/>
    <cellStyle name="20% - Accent3 4" xfId="31"/>
    <cellStyle name="20% - Accent4 2" xfId="32"/>
    <cellStyle name="20% - Accent4 2 2" xfId="33"/>
    <cellStyle name="20% - Accent4 2 2 2" xfId="34"/>
    <cellStyle name="20% - Accent4 2 2 3" xfId="35"/>
    <cellStyle name="20% - Accent4 2 3" xfId="36"/>
    <cellStyle name="20% - Accent5 2" xfId="37"/>
    <cellStyle name="20% - Accent5 2 2" xfId="38"/>
    <cellStyle name="20% - Accent5 2 2 2" xfId="39"/>
    <cellStyle name="20% - Accent5 2 2 3" xfId="40"/>
    <cellStyle name="20% - Accent5 2 3" xfId="41"/>
    <cellStyle name="20% - Accent6 2" xfId="42"/>
    <cellStyle name="20% - Accent6 2 2" xfId="43"/>
    <cellStyle name="20% - Accent6 2 2 2" xfId="44"/>
    <cellStyle name="20% - Accent6 2 2 3" xfId="45"/>
    <cellStyle name="20% - Accent6 2 3" xfId="46"/>
    <cellStyle name="20% - Акцент1" xfId="47"/>
    <cellStyle name="20% - Акцент2" xfId="48"/>
    <cellStyle name="20% - Акцент3" xfId="49"/>
    <cellStyle name="20% - Акцент4" xfId="50"/>
    <cellStyle name="20% - Акцент5" xfId="51"/>
    <cellStyle name="20% - Акцент6" xfId="52"/>
    <cellStyle name="40 % - Aksentti1" xfId="53"/>
    <cellStyle name="40 % - Aksentti2" xfId="54"/>
    <cellStyle name="40 % - Aksentti3" xfId="55"/>
    <cellStyle name="40 % - Aksentti4" xfId="56"/>
    <cellStyle name="40 % - Aksentti5" xfId="57"/>
    <cellStyle name="40 % - Aksentti6" xfId="58"/>
    <cellStyle name="40% - Accent1 2" xfId="59"/>
    <cellStyle name="40% - Accent1 2 2" xfId="60"/>
    <cellStyle name="40% - Accent1 2 2 2" xfId="61"/>
    <cellStyle name="40% - Accent1 2 2 3" xfId="62"/>
    <cellStyle name="40% - Accent1 2 3" xfId="63"/>
    <cellStyle name="40% - Accent2 2" xfId="64"/>
    <cellStyle name="40% - Accent2 2 2" xfId="65"/>
    <cellStyle name="40% - Accent2 2 2 2" xfId="66"/>
    <cellStyle name="40% - Accent2 2 2 3" xfId="67"/>
    <cellStyle name="40% - Accent2 2 3" xfId="68"/>
    <cellStyle name="40% - Accent3 2" xfId="69"/>
    <cellStyle name="40% - Accent3 2 2" xfId="70"/>
    <cellStyle name="40% - Accent3 2 2 2" xfId="71"/>
    <cellStyle name="40% - Accent3 2 2 3" xfId="72"/>
    <cellStyle name="40% - Accent3 2 3" xfId="73"/>
    <cellStyle name="40% - Accent4 2" xfId="74"/>
    <cellStyle name="40% - Accent4 2 2" xfId="75"/>
    <cellStyle name="40% - Accent4 2 2 2" xfId="76"/>
    <cellStyle name="40% - Accent4 2 2 3" xfId="77"/>
    <cellStyle name="40% - Accent4 2 3" xfId="78"/>
    <cellStyle name="40% - Accent5 2" xfId="79"/>
    <cellStyle name="40% - Accent5 2 2" xfId="80"/>
    <cellStyle name="40% - Accent5 2 2 2" xfId="81"/>
    <cellStyle name="40% - Accent5 2 2 3" xfId="82"/>
    <cellStyle name="40% - Accent5 2 3" xfId="83"/>
    <cellStyle name="40% - Accent6 2" xfId="84"/>
    <cellStyle name="40% - Accent6 2 2" xfId="85"/>
    <cellStyle name="40% - Accent6 2 2 2" xfId="86"/>
    <cellStyle name="40% - Accent6 2 2 3" xfId="87"/>
    <cellStyle name="40% - Accent6 2 3" xfId="88"/>
    <cellStyle name="40% - Акцент1" xfId="89"/>
    <cellStyle name="40% - Акцент2" xfId="90"/>
    <cellStyle name="40% - Акцент3" xfId="91"/>
    <cellStyle name="40% - Акцент4" xfId="92"/>
    <cellStyle name="40% - Акцент5" xfId="93"/>
    <cellStyle name="40% - Акцент6" xfId="94"/>
    <cellStyle name="60 % - Aksentti1" xfId="95"/>
    <cellStyle name="60 % - Aksentti2" xfId="96"/>
    <cellStyle name="60 % - Aksentti3" xfId="97"/>
    <cellStyle name="60 % - Aksentti4" xfId="98"/>
    <cellStyle name="60 % - Aksentti5" xfId="99"/>
    <cellStyle name="60 % - Aksentti6" xfId="100"/>
    <cellStyle name="60% - Accent1 2" xfId="101"/>
    <cellStyle name="60% - Accent1 2 2" xfId="102"/>
    <cellStyle name="60% - Accent1 2 2 2" xfId="103"/>
    <cellStyle name="60% - Accent1 2 2 3" xfId="104"/>
    <cellStyle name="60% - Accent1 2 3" xfId="105"/>
    <cellStyle name="60% - Accent2 2" xfId="106"/>
    <cellStyle name="60% - Accent2 2 2" xfId="107"/>
    <cellStyle name="60% - Accent2 2 2 2" xfId="108"/>
    <cellStyle name="60% - Accent2 2 2 3" xfId="109"/>
    <cellStyle name="60% - Accent2 2 3" xfId="110"/>
    <cellStyle name="60% - Accent3 2" xfId="111"/>
    <cellStyle name="60% - Accent3 2 2" xfId="112"/>
    <cellStyle name="60% - Accent3 2 2 2" xfId="113"/>
    <cellStyle name="60% - Accent3 2 2 3" xfId="114"/>
    <cellStyle name="60% - Accent3 2 3" xfId="115"/>
    <cellStyle name="60% - Accent3 3" xfId="116"/>
    <cellStyle name="60% - Accent3 4" xfId="117"/>
    <cellStyle name="60% - Accent4 2" xfId="118"/>
    <cellStyle name="60% - Accent4 2 2" xfId="119"/>
    <cellStyle name="60% - Accent4 2 2 2" xfId="120"/>
    <cellStyle name="60% - Accent4 2 2 3" xfId="121"/>
    <cellStyle name="60% - Accent4 2 3" xfId="122"/>
    <cellStyle name="60% - Accent5 2" xfId="123"/>
    <cellStyle name="60% - Accent5 2 2" xfId="124"/>
    <cellStyle name="60% - Accent5 2 2 2" xfId="125"/>
    <cellStyle name="60% - Accent5 2 2 3" xfId="126"/>
    <cellStyle name="60% - Accent5 2 3" xfId="127"/>
    <cellStyle name="60% - Accent6 2" xfId="128"/>
    <cellStyle name="60% - Accent6 2 2" xfId="129"/>
    <cellStyle name="60% - Accent6 2 2 2" xfId="130"/>
    <cellStyle name="60% - Accent6 2 2 3" xfId="131"/>
    <cellStyle name="60% - Accent6 2 3" xfId="132"/>
    <cellStyle name="60% - Акцент1" xfId="133"/>
    <cellStyle name="60% - Акцент2" xfId="134"/>
    <cellStyle name="60% - Акцент3" xfId="135"/>
    <cellStyle name="60% - Акцент4" xfId="136"/>
    <cellStyle name="60% - Акцент5" xfId="137"/>
    <cellStyle name="60% - Акцент6" xfId="138"/>
    <cellStyle name="Accent1 2" xfId="139"/>
    <cellStyle name="Accent1 2 2" xfId="140"/>
    <cellStyle name="Accent1 2 2 2" xfId="141"/>
    <cellStyle name="Accent1 2 2 3" xfId="142"/>
    <cellStyle name="Accent1 2 3" xfId="143"/>
    <cellStyle name="Accent2 2" xfId="144"/>
    <cellStyle name="Accent2 2 2" xfId="145"/>
    <cellStyle name="Accent2 2 2 2" xfId="146"/>
    <cellStyle name="Accent2 2 2 3" xfId="147"/>
    <cellStyle name="Accent2 2 3" xfId="148"/>
    <cellStyle name="Accent3 2" xfId="149"/>
    <cellStyle name="Accent3 2 2" xfId="150"/>
    <cellStyle name="Accent3 2 2 2" xfId="151"/>
    <cellStyle name="Accent3 2 2 3" xfId="152"/>
    <cellStyle name="Accent3 2 3" xfId="153"/>
    <cellStyle name="Accent3 3" xfId="154"/>
    <cellStyle name="Accent3 4" xfId="155"/>
    <cellStyle name="Accent4 2" xfId="156"/>
    <cellStyle name="Accent4 2 2" xfId="157"/>
    <cellStyle name="Accent4 2 2 2" xfId="158"/>
    <cellStyle name="Accent4 2 2 3" xfId="159"/>
    <cellStyle name="Accent4 2 3" xfId="160"/>
    <cellStyle name="Accent5 2" xfId="161"/>
    <cellStyle name="Accent5 2 2" xfId="162"/>
    <cellStyle name="Accent5 2 2 2" xfId="163"/>
    <cellStyle name="Accent5 2 2 3" xfId="164"/>
    <cellStyle name="Accent5 2 3" xfId="165"/>
    <cellStyle name="Accent6 2" xfId="166"/>
    <cellStyle name="Accent6 2 2" xfId="167"/>
    <cellStyle name="Accent6 2 2 2" xfId="168"/>
    <cellStyle name="Accent6 2 2 3" xfId="169"/>
    <cellStyle name="Accent6 2 3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rvutus" xfId="177"/>
    <cellStyle name="Assumption" xfId="178"/>
    <cellStyle name="Bad 2" xfId="179"/>
    <cellStyle name="Bad 2 2" xfId="180"/>
    <cellStyle name="Bad 2 2 2" xfId="181"/>
    <cellStyle name="Bad 2 2 3" xfId="182"/>
    <cellStyle name="Bad 2 3" xfId="183"/>
    <cellStyle name="Calculation 2" xfId="184"/>
    <cellStyle name="Calculation 2 2" xfId="185"/>
    <cellStyle name="Calculation 2 2 2" xfId="186"/>
    <cellStyle name="Calculation 2 2 3" xfId="187"/>
    <cellStyle name="Calculation 2 3" xfId="188"/>
    <cellStyle name="Calculation 3" xfId="189"/>
    <cellStyle name="Check Cell 2" xfId="190"/>
    <cellStyle name="Check Cell 2 2" xfId="191"/>
    <cellStyle name="Check Cell 2 2 2" xfId="192"/>
    <cellStyle name="Check Cell 2 2 3" xfId="193"/>
    <cellStyle name="Check Cell 2 3" xfId="194"/>
    <cellStyle name="Comma 0" xfId="195"/>
    <cellStyle name="Comma 0*" xfId="196"/>
    <cellStyle name="Comma 2" xfId="197"/>
    <cellStyle name="Comma 2 2" xfId="198"/>
    <cellStyle name="Comma 2*" xfId="199"/>
    <cellStyle name="Comma 2_Est+Fin+Rus300611" xfId="200"/>
    <cellStyle name="Comma 3" xfId="201"/>
    <cellStyle name="Comma 3*" xfId="202"/>
    <cellStyle name="Comma 4" xfId="203"/>
    <cellStyle name="Comma 5" xfId="204"/>
    <cellStyle name="Comma*" xfId="205"/>
    <cellStyle name="Comma0" xfId="206"/>
    <cellStyle name="Currency 2" xfId="207"/>
    <cellStyle name="Currency 2*" xfId="208"/>
    <cellStyle name="Currency 3*" xfId="209"/>
    <cellStyle name="Currency*" xfId="210"/>
    <cellStyle name="Currency0" xfId="211"/>
    <cellStyle name="Date" xfId="212"/>
    <cellStyle name="Date Aligned*" xfId="213"/>
    <cellStyle name="Date1" xfId="214"/>
    <cellStyle name="Debit" xfId="215"/>
    <cellStyle name="Divergent" xfId="216"/>
    <cellStyle name="Euro" xfId="217"/>
    <cellStyle name="Explanatory Text 2" xfId="218"/>
    <cellStyle name="Explanatory Text 2 2" xfId="219"/>
    <cellStyle name="Explanatory Text 2 2 2" xfId="220"/>
    <cellStyle name="Explanatory Text 2 2 3" xfId="221"/>
    <cellStyle name="Explanatory Text 2 3" xfId="222"/>
    <cellStyle name="Fixed" xfId="223"/>
    <cellStyle name="Footnote" xfId="224"/>
    <cellStyle name="Good 2" xfId="225"/>
    <cellStyle name="Good 2 2" xfId="226"/>
    <cellStyle name="Good 2 2 2" xfId="227"/>
    <cellStyle name="Good 2 2 3" xfId="228"/>
    <cellStyle name="Good 2 3" xfId="229"/>
    <cellStyle name="Hard Percent" xfId="230"/>
    <cellStyle name="Header" xfId="231"/>
    <cellStyle name="Heading" xfId="232"/>
    <cellStyle name="Heading 1 2" xfId="233"/>
    <cellStyle name="Heading 1 2 2" xfId="234"/>
    <cellStyle name="Heading 1 2 2 2" xfId="235"/>
    <cellStyle name="Heading 1 2 2 3" xfId="236"/>
    <cellStyle name="Heading 1 2 3" xfId="237"/>
    <cellStyle name="Heading 2 2" xfId="238"/>
    <cellStyle name="Heading 2 2 2" xfId="239"/>
    <cellStyle name="Heading 2 2 2 2" xfId="240"/>
    <cellStyle name="Heading 2 2 2 3" xfId="241"/>
    <cellStyle name="Heading 2 2 3" xfId="242"/>
    <cellStyle name="Heading 3 2" xfId="243"/>
    <cellStyle name="Heading 3 2 2" xfId="244"/>
    <cellStyle name="Heading 3 2 2 2" xfId="245"/>
    <cellStyle name="Heading 3 2 2 3" xfId="246"/>
    <cellStyle name="Heading 3 2 3" xfId="247"/>
    <cellStyle name="Heading 4 2" xfId="248"/>
    <cellStyle name="Heading 4 2 2" xfId="249"/>
    <cellStyle name="Heading 4 2 2 2" xfId="250"/>
    <cellStyle name="Heading 4 2 2 3" xfId="251"/>
    <cellStyle name="Heading 4 2 3" xfId="252"/>
    <cellStyle name="Hist inmatning" xfId="253"/>
    <cellStyle name="Hoiatustekst" xfId="254"/>
    <cellStyle name="Huomautus" xfId="255"/>
    <cellStyle name="Huono" xfId="256"/>
    <cellStyle name="Hyvä" xfId="257"/>
    <cellStyle name="inmatn_italic" xfId="258"/>
    <cellStyle name="inmatning" xfId="259"/>
    <cellStyle name="Input 2" xfId="260"/>
    <cellStyle name="Input 2 2" xfId="261"/>
    <cellStyle name="Input 2 2 2" xfId="262"/>
    <cellStyle name="Input 2 2 3" xfId="263"/>
    <cellStyle name="Input 2 3" xfId="264"/>
    <cellStyle name="input cell" xfId="265"/>
    <cellStyle name="Kokku" xfId="266"/>
    <cellStyle name="Laskenta" xfId="267"/>
    <cellStyle name="Lingitud lahter" xfId="268"/>
    <cellStyle name="Linked Cell 2" xfId="269"/>
    <cellStyle name="Linked Cell 2 2" xfId="270"/>
    <cellStyle name="Linked Cell 2 2 2" xfId="271"/>
    <cellStyle name="Linked Cell 2 2 3" xfId="272"/>
    <cellStyle name="Linked Cell 2 3" xfId="273"/>
    <cellStyle name="Linkitetty solu" xfId="274"/>
    <cellStyle name="Länkinm" xfId="275"/>
    <cellStyle name="MLComma0" xfId="276"/>
    <cellStyle name="MLHeaderSection" xfId="277"/>
    <cellStyle name="MLMultiple0" xfId="278"/>
    <cellStyle name="MLPercent0" xfId="279"/>
    <cellStyle name="Multiple" xfId="280"/>
    <cellStyle name="Multiple0" xfId="281"/>
    <cellStyle name="MultipleBelow" xfId="282"/>
    <cellStyle name="Märkus" xfId="283"/>
    <cellStyle name="Neutraali" xfId="284"/>
    <cellStyle name="Neutraalne" xfId="285"/>
    <cellStyle name="Neutral 2" xfId="286"/>
    <cellStyle name="Neutral 2 2" xfId="287"/>
    <cellStyle name="Neutral 2 2 2" xfId="288"/>
    <cellStyle name="Neutral 2 2 3" xfId="289"/>
    <cellStyle name="Neutral 2 3" xfId="290"/>
    <cellStyle name="Normaali_Ennusteet" xfId="291"/>
    <cellStyle name="Normal" xfId="0" builtinId="0"/>
    <cellStyle name="Normal 1" xfId="292"/>
    <cellStyle name="Normal 10" xfId="293"/>
    <cellStyle name="Normal 11" xfId="294"/>
    <cellStyle name="Normal 12" xfId="295"/>
    <cellStyle name="Normal 13" xfId="296"/>
    <cellStyle name="Normal 14" xfId="297"/>
    <cellStyle name="Normal 15" xfId="298"/>
    <cellStyle name="Normal 2" xfId="299"/>
    <cellStyle name="Normal 2 10" xfId="300"/>
    <cellStyle name="Normal 2 11" xfId="301"/>
    <cellStyle name="Normal 2 12" xfId="302"/>
    <cellStyle name="Normal 2 13" xfId="303"/>
    <cellStyle name="Normal 2 2" xfId="304"/>
    <cellStyle name="Normal 2 2 2" xfId="305"/>
    <cellStyle name="Normal 2 2 2 2" xfId="306"/>
    <cellStyle name="Normal 2 2 3" xfId="307"/>
    <cellStyle name="Normal 2 2 4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Confectionery strategy aug2009" xfId="316"/>
    <cellStyle name="Normal 3" xfId="317"/>
    <cellStyle name="Normal 3 10" xfId="318"/>
    <cellStyle name="Normal 3 11" xfId="319"/>
    <cellStyle name="Normal 3 12" xfId="320"/>
    <cellStyle name="Normal 3 2" xfId="321"/>
    <cellStyle name="Normal 3 2 2" xfId="322"/>
    <cellStyle name="Normal 3 3" xfId="323"/>
    <cellStyle name="Normal 3 4" xfId="324"/>
    <cellStyle name="Normal 3 5" xfId="325"/>
    <cellStyle name="Normal 3 6" xfId="326"/>
    <cellStyle name="Normal 3 7" xfId="327"/>
    <cellStyle name="Normal 3 8" xfId="328"/>
    <cellStyle name="Normal 3 9" xfId="329"/>
    <cellStyle name="Normal 3_Elko_model_23122010" xfId="330"/>
    <cellStyle name="Normal 4" xfId="331"/>
    <cellStyle name="Normal 4 2" xfId="332"/>
    <cellStyle name="Normal 4 3" xfId="333"/>
    <cellStyle name="Normal 4 4" xfId="334"/>
    <cellStyle name="Normal 4 5" xfId="335"/>
    <cellStyle name="Normal 4_Hindamine-lisa" xfId="336"/>
    <cellStyle name="Normal 5" xfId="337"/>
    <cellStyle name="Normal 5 2" xfId="338"/>
    <cellStyle name="Normal 5 3" xfId="339"/>
    <cellStyle name="Normal 5 4" xfId="340"/>
    <cellStyle name="Normal 5_Hindamine-lisa" xfId="341"/>
    <cellStyle name="Normal 6" xfId="342"/>
    <cellStyle name="Normal 6 2" xfId="343"/>
    <cellStyle name="Normal 6 2 2" xfId="344"/>
    <cellStyle name="Normal 6 2 3" xfId="345"/>
    <cellStyle name="Normal 6 3" xfId="346"/>
    <cellStyle name="Normal 6 4" xfId="347"/>
    <cellStyle name="Normal 6 5" xfId="348"/>
    <cellStyle name="Normal 6_Starman valuation June2012" xfId="349"/>
    <cellStyle name="Normal 7" xfId="350"/>
    <cellStyle name="Normal 7 2" xfId="351"/>
    <cellStyle name="Normal 7 3" xfId="352"/>
    <cellStyle name="Normal 8" xfId="353"/>
    <cellStyle name="Normal 9" xfId="354"/>
    <cellStyle name="Normal(0)" xfId="355"/>
    <cellStyle name="Note 2" xfId="356"/>
    <cellStyle name="Note 2 2" xfId="357"/>
    <cellStyle name="Note 2 2 2" xfId="358"/>
    <cellStyle name="Note 2 2 3" xfId="359"/>
    <cellStyle name="Note 2 3" xfId="360"/>
    <cellStyle name="Note 2_Starman valuation June2012" xfId="361"/>
    <cellStyle name="Note 3" xfId="362"/>
    <cellStyle name="Note 4" xfId="363"/>
    <cellStyle name="Note 5" xfId="364"/>
    <cellStyle name="Note 6 2" xfId="365"/>
    <cellStyle name="Note 6 3" xfId="366"/>
    <cellStyle name="Otsikko" xfId="367"/>
    <cellStyle name="Otsikko 1" xfId="368"/>
    <cellStyle name="Otsikko 2" xfId="369"/>
    <cellStyle name="Otsikko 3" xfId="370"/>
    <cellStyle name="Otsikko 4" xfId="371"/>
    <cellStyle name="Otsikko_Book3" xfId="372"/>
    <cellStyle name="Output 2" xfId="373"/>
    <cellStyle name="Output 2 2" xfId="374"/>
    <cellStyle name="Output 2 2 2" xfId="375"/>
    <cellStyle name="Output 2 2 3" xfId="376"/>
    <cellStyle name="Output 2 3" xfId="377"/>
    <cellStyle name="PageSubtitle" xfId="378"/>
    <cellStyle name="PageTitle" xfId="379"/>
    <cellStyle name="Paprastas_Estu saskaitu planas" xfId="380"/>
    <cellStyle name="pct_sub" xfId="381"/>
    <cellStyle name="Pealkiri" xfId="382"/>
    <cellStyle name="Percent" xfId="383" builtinId="5"/>
    <cellStyle name="Percent (0)" xfId="384"/>
    <cellStyle name="Percent (0) 2" xfId="385"/>
    <cellStyle name="Percent (0) 3" xfId="386"/>
    <cellStyle name="Percent 10" xfId="387"/>
    <cellStyle name="Percent 11" xfId="388"/>
    <cellStyle name="Percent 2" xfId="389"/>
    <cellStyle name="Percent 2 2" xfId="390"/>
    <cellStyle name="Percent 2 3" xfId="391"/>
    <cellStyle name="Percent 2 4" xfId="392"/>
    <cellStyle name="Percent 2_2013_2018 Investeeringute vajadused" xfId="393"/>
    <cellStyle name="Percent 3" xfId="394"/>
    <cellStyle name="Percent 3 2" xfId="395"/>
    <cellStyle name="Percent 3 3" xfId="396"/>
    <cellStyle name="Percent 3 4" xfId="397"/>
    <cellStyle name="Percent 4" xfId="398"/>
    <cellStyle name="Percent 5" xfId="399"/>
    <cellStyle name="Percent 6" xfId="400"/>
    <cellStyle name="Percent 7" xfId="401"/>
    <cellStyle name="Percent 8" xfId="402"/>
    <cellStyle name="Percent 9" xfId="403"/>
    <cellStyle name="Percent*" xfId="404"/>
    <cellStyle name="Percent0" xfId="405"/>
    <cellStyle name="Pilkku_Ennustus" xfId="406"/>
    <cellStyle name="Prosentti_Ennustus" xfId="407"/>
    <cellStyle name="Pyör. luku_Ennustus" xfId="408"/>
    <cellStyle name="Pyör. valuutta_Ennustus" xfId="409"/>
    <cellStyle name="Selittävä teksti" xfId="410"/>
    <cellStyle name="Smart General" xfId="411"/>
    <cellStyle name="Smart Subtitle 1" xfId="412"/>
    <cellStyle name="Smart Subtitle 1 2" xfId="413"/>
    <cellStyle name="Standard_number" xfId="414"/>
    <cellStyle name="Style 1" xfId="415"/>
    <cellStyle name="Summa" xfId="416"/>
    <cellStyle name="Syöttö" xfId="417"/>
    <cellStyle name="Table Head Aligned" xfId="418"/>
    <cellStyle name="Table Title" xfId="419"/>
    <cellStyle name="Table Units" xfId="420"/>
    <cellStyle name="Tarkistussolu" xfId="421"/>
    <cellStyle name="Taulukko" xfId="422"/>
    <cellStyle name="Tickmark" xfId="423"/>
    <cellStyle name="title 2" xfId="424"/>
    <cellStyle name="Title 2 2" xfId="425"/>
    <cellStyle name="Title 2 2 2" xfId="426"/>
    <cellStyle name="Title 2 2 3" xfId="427"/>
    <cellStyle name="Title 2 3" xfId="428"/>
    <cellStyle name="tj" xfId="429"/>
    <cellStyle name="Total 2" xfId="430"/>
    <cellStyle name="Total 2 2" xfId="431"/>
    <cellStyle name="Total 2 2 2" xfId="432"/>
    <cellStyle name="Total 2 2 3" xfId="433"/>
    <cellStyle name="Total 2 3" xfId="434"/>
    <cellStyle name="Tulostus" xfId="435"/>
    <cellStyle name="Tusenskille_97 01-04" xfId="436"/>
    <cellStyle name="Tusental (0)_Ark1" xfId="437"/>
    <cellStyle name="Tusental_AFFO" xfId="438"/>
    <cellStyle name="Valuta (0)_Ark1" xfId="439"/>
    <cellStyle name="Valuta_AFFO" xfId="440"/>
    <cellStyle name="Valuutta_Ennustus" xfId="441"/>
    <cellStyle name="Warning Text 2" xfId="442"/>
    <cellStyle name="Warning Text 2 2" xfId="443"/>
    <cellStyle name="Warning Text 2 2 2" xfId="444"/>
    <cellStyle name="Warning Text 2 2 3" xfId="445"/>
    <cellStyle name="Warning Text 2 3" xfId="446"/>
    <cellStyle name="Varoitusteksti" xfId="447"/>
    <cellStyle name="Акцент1" xfId="448"/>
    <cellStyle name="Акцент2" xfId="449"/>
    <cellStyle name="Акцент3" xfId="450"/>
    <cellStyle name="Акцент4" xfId="451"/>
    <cellStyle name="Акцент5" xfId="452"/>
    <cellStyle name="Акцент6" xfId="453"/>
    <cellStyle name="Ввод " xfId="454"/>
    <cellStyle name="Вывод" xfId="455"/>
    <cellStyle name="Вычисление" xfId="456"/>
    <cellStyle name="Заголовок 1" xfId="457"/>
    <cellStyle name="Заголовок 2" xfId="458"/>
    <cellStyle name="Заголовок 3" xfId="459"/>
    <cellStyle name="Заголовок 4" xfId="460"/>
    <cellStyle name="Итог" xfId="461"/>
    <cellStyle name="Контрольная ячейка" xfId="462"/>
    <cellStyle name="Название" xfId="463"/>
    <cellStyle name="Нейтральный" xfId="464"/>
    <cellStyle name="Обычный_Лист1" xfId="465"/>
    <cellStyle name="Плохой" xfId="466"/>
    <cellStyle name="Пояснение" xfId="467"/>
    <cellStyle name="Примечание" xfId="468"/>
    <cellStyle name="Связанная ячейка" xfId="469"/>
    <cellStyle name="Текст предупреждения" xfId="470"/>
    <cellStyle name="Хороший" xfId="471"/>
  </cellStyles>
  <dxfs count="209"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2"/>
        </patternFill>
      </fill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ont>
        <color rgb="FF006600"/>
      </font>
      <fill>
        <patternFill>
          <bgColor rgb="FFF2F2F2"/>
        </patternFill>
      </fill>
    </dxf>
    <dxf>
      <font>
        <color rgb="FFC00000"/>
      </font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76640419947507"/>
          <c:y val="4.8535605180499979E-2"/>
          <c:w val="0.69761920384951881"/>
          <c:h val="0.72358848586549629"/>
        </c:manualLayout>
      </c:layout>
      <c:barChart>
        <c:barDir val="col"/>
        <c:grouping val="clustered"/>
        <c:varyColors val="0"/>
        <c:ser>
          <c:idx val="0"/>
          <c:order val="0"/>
          <c:tx>
            <c:v>% sissetulekust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5.68306010928961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13-4811-A13B-D6AAB36967E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Eeldused!$F$3:$T$3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Eeldused!$F$57:$T$57</c:f>
              <c:numCache>
                <c:formatCode>0.0%</c:formatCode>
                <c:ptCount val="15"/>
                <c:pt idx="0">
                  <c:v>6.894196587813671E-3</c:v>
                </c:pt>
                <c:pt idx="1">
                  <c:v>6.5157807129735254E-3</c:v>
                </c:pt>
                <c:pt idx="2">
                  <c:v>6.6763382895013946E-3</c:v>
                </c:pt>
                <c:pt idx="3">
                  <c:v>6.9070646862709265E-3</c:v>
                </c:pt>
                <c:pt idx="4">
                  <c:v>7.1527772425784087E-3</c:v>
                </c:pt>
                <c:pt idx="5">
                  <c:v>7.4072308000302884E-3</c:v>
                </c:pt>
                <c:pt idx="6">
                  <c:v>7.7361989914433967E-3</c:v>
                </c:pt>
                <c:pt idx="7">
                  <c:v>8.2322258679535919E-3</c:v>
                </c:pt>
                <c:pt idx="8">
                  <c:v>8.7600568206635549E-3</c:v>
                </c:pt>
                <c:pt idx="9">
                  <c:v>9.3217310521060987E-3</c:v>
                </c:pt>
                <c:pt idx="10">
                  <c:v>9.9561571007700297E-3</c:v>
                </c:pt>
                <c:pt idx="11">
                  <c:v>1.049642503756181E-2</c:v>
                </c:pt>
                <c:pt idx="12">
                  <c:v>1.1066010455041264E-2</c:v>
                </c:pt>
                <c:pt idx="13">
                  <c:v>1.1666504257675124E-2</c:v>
                </c:pt>
                <c:pt idx="14">
                  <c:v>1.2299583679893082E-2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3-4811-A13B-D6AAB3696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081912"/>
        <c:axId val="1"/>
      </c:barChart>
      <c:lineChart>
        <c:grouping val="standard"/>
        <c:varyColors val="0"/>
        <c:ser>
          <c:idx val="1"/>
          <c:order val="1"/>
          <c:tx>
            <c:strRef>
              <c:f>Eeldused!$B$46</c:f>
              <c:strCache>
                <c:ptCount val="1"/>
                <c:pt idx="0">
                  <c:v>Veevarustuse tariifid ilma käibemaksuta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Eeldused!$F$3:$T$3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Eeldused!$F$47:$T$47</c:f>
              <c:numCache>
                <c:formatCode>#,##0.00</c:formatCode>
                <c:ptCount val="15"/>
                <c:pt idx="0">
                  <c:v>0.61660540173204026</c:v>
                </c:pt>
                <c:pt idx="1">
                  <c:v>0.61600002450382463</c:v>
                </c:pt>
                <c:pt idx="2">
                  <c:v>0.61600002450382463</c:v>
                </c:pt>
                <c:pt idx="3">
                  <c:v>0.64680002572901585</c:v>
                </c:pt>
                <c:pt idx="4">
                  <c:v>0.67914002701546672</c:v>
                </c:pt>
                <c:pt idx="5">
                  <c:v>0.71309702836624012</c:v>
                </c:pt>
                <c:pt idx="6">
                  <c:v>0.75588285006821454</c:v>
                </c:pt>
                <c:pt idx="7">
                  <c:v>0.81635347807367176</c:v>
                </c:pt>
                <c:pt idx="8">
                  <c:v>0.88166175631956556</c:v>
                </c:pt>
                <c:pt idx="9">
                  <c:v>0.95219469682513092</c:v>
                </c:pt>
                <c:pt idx="10">
                  <c:v>1.0321790513584419</c:v>
                </c:pt>
                <c:pt idx="11">
                  <c:v>1.1044315849535329</c:v>
                </c:pt>
                <c:pt idx="12">
                  <c:v>1.1817417959002803</c:v>
                </c:pt>
                <c:pt idx="13">
                  <c:v>1.2644637216132999</c:v>
                </c:pt>
                <c:pt idx="14">
                  <c:v>1.3529761821262309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3-4811-A13B-D6AAB36967E3}"/>
            </c:ext>
          </c:extLst>
        </c:ser>
        <c:ser>
          <c:idx val="2"/>
          <c:order val="2"/>
          <c:tx>
            <c:v>K/A piirhind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Eeldused!$F$3:$T$3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Eeldused!$F$101:$T$101</c:f>
              <c:numCache>
                <c:formatCode>#,##0</c:formatCode>
                <c:ptCount val="15"/>
                <c:pt idx="1">
                  <c:v>0.98661209464817945</c:v>
                </c:pt>
                <c:pt idx="2">
                  <c:v>0.99144822796547438</c:v>
                </c:pt>
                <c:pt idx="3">
                  <c:v>1.0215492339829726</c:v>
                </c:pt>
                <c:pt idx="4">
                  <c:v>1.0507563547743723</c:v>
                </c:pt>
                <c:pt idx="5">
                  <c:v>1.0862262916040577</c:v>
                </c:pt>
                <c:pt idx="6">
                  <c:v>1.1337785314110147</c:v>
                </c:pt>
                <c:pt idx="7">
                  <c:v>1.1878932192923997</c:v>
                </c:pt>
                <c:pt idx="8">
                  <c:v>1.2129723235764069</c:v>
                </c:pt>
                <c:pt idx="9">
                  <c:v>1.2384679254930717</c:v>
                </c:pt>
                <c:pt idx="10">
                  <c:v>1.2895179991872363</c:v>
                </c:pt>
                <c:pt idx="11">
                  <c:v>1.3157372252104751</c:v>
                </c:pt>
                <c:pt idx="12">
                  <c:v>1.3423916613896416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3-4811-A13B-D6AAB3696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08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% sissetulekust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577081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EUR/m3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41726330768889"/>
          <c:y val="0.43630573248407645"/>
          <c:w val="0.19854315826922223"/>
          <c:h val="0.127388535031847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Inv_laen!$B$65</c:f>
              <c:strCache>
                <c:ptCount val="1"/>
                <c:pt idx="0">
                  <c:v>Laenu teenindamise kattekordaja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Inv_laen!$E$3:$S$3</c:f>
              <c:numCache>
                <c:formatCode>General</c:formatCode>
                <c:ptCount val="1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</c:numCache>
            </c:numRef>
          </c:cat>
          <c:val>
            <c:numRef>
              <c:f>Inv_laen!$E$65:$S$65</c:f>
              <c:numCache>
                <c:formatCode>#,##0.00</c:formatCode>
                <c:ptCount val="14"/>
                <c:pt idx="0">
                  <c:v>4.692912317959852</c:v>
                </c:pt>
                <c:pt idx="1">
                  <c:v>10.110159050158172</c:v>
                </c:pt>
                <c:pt idx="2">
                  <c:v>3.0070600333822322</c:v>
                </c:pt>
                <c:pt idx="3">
                  <c:v>2.2537988163259799</c:v>
                </c:pt>
                <c:pt idx="4">
                  <c:v>1.7961479236443898</c:v>
                </c:pt>
                <c:pt idx="5">
                  <c:v>1.4802167893821299</c:v>
                </c:pt>
                <c:pt idx="6">
                  <c:v>1.2999856403792258</c:v>
                </c:pt>
                <c:pt idx="7">
                  <c:v>1.3063386077332231</c:v>
                </c:pt>
                <c:pt idx="8">
                  <c:v>1.3096028712574517</c:v>
                </c:pt>
                <c:pt idx="9">
                  <c:v>1.288709403660107</c:v>
                </c:pt>
                <c:pt idx="10">
                  <c:v>1.3129244405114375</c:v>
                </c:pt>
                <c:pt idx="11">
                  <c:v>1.4074769288598994</c:v>
                </c:pt>
                <c:pt idx="12">
                  <c:v>1.6462787327398096</c:v>
                </c:pt>
                <c:pt idx="13">
                  <c:v>1.981325823230665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6C-4205-9E46-F0551EDE7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83880"/>
        <c:axId val="1"/>
      </c:lineChart>
      <c:catAx>
        <c:axId val="57708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577083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Rahavood!$G$3:$T$3</c:f>
              <c:numCache>
                <c:formatCode>General</c:formatCode>
                <c:ptCount val="1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</c:numCache>
            </c:numRef>
          </c:cat>
          <c:val>
            <c:numRef>
              <c:f>Rahavood!$G$64:$T$64</c:f>
              <c:numCache>
                <c:formatCode>#,##0</c:formatCode>
                <c:ptCount val="14"/>
                <c:pt idx="0">
                  <c:v>4072883.8623603806</c:v>
                </c:pt>
                <c:pt idx="1">
                  <c:v>8838776.9590227753</c:v>
                </c:pt>
                <c:pt idx="2">
                  <c:v>12669426.564388061</c:v>
                </c:pt>
                <c:pt idx="3">
                  <c:v>16129921.044416869</c:v>
                </c:pt>
                <c:pt idx="4">
                  <c:v>19113088.916182034</c:v>
                </c:pt>
                <c:pt idx="5">
                  <c:v>21508624.436379798</c:v>
                </c:pt>
                <c:pt idx="6">
                  <c:v>23432073.332455441</c:v>
                </c:pt>
                <c:pt idx="7">
                  <c:v>25629734.963719402</c:v>
                </c:pt>
                <c:pt idx="8">
                  <c:v>28112111.101607569</c:v>
                </c:pt>
                <c:pt idx="9">
                  <c:v>30754149.844781261</c:v>
                </c:pt>
                <c:pt idx="10">
                  <c:v>33843479.189713269</c:v>
                </c:pt>
                <c:pt idx="11">
                  <c:v>37960669.942171589</c:v>
                </c:pt>
                <c:pt idx="12">
                  <c:v>44076353.232144848</c:v>
                </c:pt>
                <c:pt idx="13">
                  <c:v>52516533.915568419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C-45BA-9A6F-3923629C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084536"/>
        <c:axId val="1"/>
      </c:lineChart>
      <c:catAx>
        <c:axId val="57708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t-EE"/>
                  <a:t>tuh EUR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t-EE"/>
          </a:p>
        </c:txPr>
        <c:crossAx val="577084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mbria"/>
          <a:ea typeface="Cambria"/>
          <a:cs typeface="Cambria"/>
        </a:defRPr>
      </a:pPr>
      <a:endParaRPr lang="et-EE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76640419947507"/>
          <c:y val="4.8535605180500013E-2"/>
          <c:w val="0.69761920384951925"/>
          <c:h val="0.72358848586549596"/>
        </c:manualLayout>
      </c:layout>
      <c:barChart>
        <c:barDir val="col"/>
        <c:grouping val="clustered"/>
        <c:varyColors val="0"/>
        <c:ser>
          <c:idx val="0"/>
          <c:order val="0"/>
          <c:tx>
            <c:v>% sissetulekust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5.68306010928962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7A-46F0-9975-7A1071E467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'Tabel - Eeldused'!$F$3:$T$3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'Tabel - Eeldused'!$F$57:$T$57</c:f>
              <c:numCache>
                <c:formatCode>0.0%</c:formatCode>
                <c:ptCount val="15"/>
                <c:pt idx="0">
                  <c:v>6.894196587813671E-3</c:v>
                </c:pt>
                <c:pt idx="1">
                  <c:v>6.5157807129735254E-3</c:v>
                </c:pt>
                <c:pt idx="2">
                  <c:v>6.6763382895013946E-3</c:v>
                </c:pt>
                <c:pt idx="3">
                  <c:v>6.9070646862709265E-3</c:v>
                </c:pt>
                <c:pt idx="4">
                  <c:v>7.1527772425784087E-3</c:v>
                </c:pt>
                <c:pt idx="5">
                  <c:v>7.4072308000302884E-3</c:v>
                </c:pt>
                <c:pt idx="6">
                  <c:v>7.7361989914433967E-3</c:v>
                </c:pt>
                <c:pt idx="7">
                  <c:v>8.2322258679535919E-3</c:v>
                </c:pt>
                <c:pt idx="8">
                  <c:v>8.7600568206635549E-3</c:v>
                </c:pt>
                <c:pt idx="9">
                  <c:v>9.3217310521060987E-3</c:v>
                </c:pt>
                <c:pt idx="10">
                  <c:v>9.9561571007700297E-3</c:v>
                </c:pt>
                <c:pt idx="11">
                  <c:v>1.049642503756181E-2</c:v>
                </c:pt>
                <c:pt idx="12">
                  <c:v>1.1066010455041264E-2</c:v>
                </c:pt>
                <c:pt idx="13">
                  <c:v>1.1666504257675124E-2</c:v>
                </c:pt>
                <c:pt idx="14">
                  <c:v>1.2299583679893082E-2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A-46F0-9975-7A1071E4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086504"/>
        <c:axId val="1"/>
      </c:barChart>
      <c:lineChart>
        <c:grouping val="standard"/>
        <c:varyColors val="0"/>
        <c:ser>
          <c:idx val="1"/>
          <c:order val="1"/>
          <c:tx>
            <c:strRef>
              <c:f>'Tabel - Eeldused'!$B$46</c:f>
              <c:strCache>
                <c:ptCount val="1"/>
                <c:pt idx="0">
                  <c:v>Veevarustuse tariifid ilma käibemaksuta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'Tabel - Eeldused'!$F$3:$T$3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'Tabel - Eeldused'!$F$47:$T$47</c:f>
              <c:numCache>
                <c:formatCode>#,##0.00</c:formatCode>
                <c:ptCount val="15"/>
                <c:pt idx="0">
                  <c:v>0.61660540173204026</c:v>
                </c:pt>
                <c:pt idx="1">
                  <c:v>0.61600002450382463</c:v>
                </c:pt>
                <c:pt idx="2">
                  <c:v>0.61600002450382463</c:v>
                </c:pt>
                <c:pt idx="3">
                  <c:v>0.64680002572901585</c:v>
                </c:pt>
                <c:pt idx="4">
                  <c:v>0.67914002701546672</c:v>
                </c:pt>
                <c:pt idx="5">
                  <c:v>0.71309702836624012</c:v>
                </c:pt>
                <c:pt idx="6">
                  <c:v>0.75588285006821454</c:v>
                </c:pt>
                <c:pt idx="7">
                  <c:v>0.81635347807367176</c:v>
                </c:pt>
                <c:pt idx="8">
                  <c:v>0.88166175631956556</c:v>
                </c:pt>
                <c:pt idx="9">
                  <c:v>0.95219469682513092</c:v>
                </c:pt>
                <c:pt idx="10">
                  <c:v>1.0321790513584419</c:v>
                </c:pt>
                <c:pt idx="11">
                  <c:v>1.1044315849535329</c:v>
                </c:pt>
                <c:pt idx="12">
                  <c:v>1.1817417959002803</c:v>
                </c:pt>
                <c:pt idx="13">
                  <c:v>1.2644637216132999</c:v>
                </c:pt>
                <c:pt idx="14">
                  <c:v>1.3529761821262309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A-46F0-9975-7A1071E46730}"/>
            </c:ext>
          </c:extLst>
        </c:ser>
        <c:ser>
          <c:idx val="2"/>
          <c:order val="2"/>
          <c:tx>
            <c:v>K/A piirhind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'Tabel - Eeldused'!$F$3:$T$3</c:f>
              <c:numCache>
                <c:formatCode>General</c:formatCode>
                <c:ptCount val="1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</c:numCache>
            </c:numRef>
          </c:cat>
          <c:val>
            <c:numRef>
              <c:f>'Tabel - Eeldused'!$F$101:$T$101</c:f>
            </c:numRef>
          </c:val>
          <c:smooth val="0"/>
          <c:extLst>
            <c:ext xmlns:c16="http://schemas.microsoft.com/office/drawing/2014/chart" uri="{C3380CC4-5D6E-409C-BE32-E72D297353CC}">
              <c16:uniqueId val="{00000003-DC7A-46F0-9975-7A1071E4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08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% sissetulekust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577086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EUR/m3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'Tabel - tulud kulud'!$E$3:$R$3</c:f>
              <c:numCache>
                <c:formatCode>General</c:formatCode>
                <c:ptCount val="1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</c:numCache>
            </c:numRef>
          </c:cat>
          <c:val>
            <c:numRef>
              <c:f>'Tabel - tulud kulud'!$E$64:$R$64</c:f>
            </c:numRef>
          </c:val>
          <c:smooth val="0"/>
          <c:extLst>
            <c:ext xmlns:c16="http://schemas.microsoft.com/office/drawing/2014/chart" uri="{C3380CC4-5D6E-409C-BE32-E72D297353CC}">
              <c16:uniqueId val="{00000000-A742-461E-8047-18C540F6E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14640"/>
        <c:axId val="1"/>
      </c:lineChart>
      <c:catAx>
        <c:axId val="5772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t-EE"/>
          </a:p>
        </c:txPr>
        <c:crossAx val="577214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mbria"/>
          <a:ea typeface="Cambria"/>
          <a:cs typeface="Cambria"/>
        </a:defRPr>
      </a:pPr>
      <a:endParaRPr lang="et-EE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84</xdr:row>
      <xdr:rowOff>104775</xdr:rowOff>
    </xdr:from>
    <xdr:to>
      <xdr:col>30</xdr:col>
      <xdr:colOff>47625</xdr:colOff>
      <xdr:row>102</xdr:row>
      <xdr:rowOff>142875</xdr:rowOff>
    </xdr:to>
    <xdr:graphicFrame macro="">
      <xdr:nvGraphicFramePr>
        <xdr:cNvPr id="1434464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53</xdr:row>
      <xdr:rowOff>142875</xdr:rowOff>
    </xdr:from>
    <xdr:to>
      <xdr:col>23</xdr:col>
      <xdr:colOff>1219200</xdr:colOff>
      <xdr:row>67</xdr:row>
      <xdr:rowOff>0</xdr:rowOff>
    </xdr:to>
    <xdr:graphicFrame macro="">
      <xdr:nvGraphicFramePr>
        <xdr:cNvPr id="15321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49</xdr:row>
      <xdr:rowOff>161925</xdr:rowOff>
    </xdr:from>
    <xdr:to>
      <xdr:col>28</xdr:col>
      <xdr:colOff>38100</xdr:colOff>
      <xdr:row>64</xdr:row>
      <xdr:rowOff>47625</xdr:rowOff>
    </xdr:to>
    <xdr:graphicFrame macro="">
      <xdr:nvGraphicFramePr>
        <xdr:cNvPr id="108768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84</xdr:row>
      <xdr:rowOff>114300</xdr:rowOff>
    </xdr:from>
    <xdr:to>
      <xdr:col>30</xdr:col>
      <xdr:colOff>47625</xdr:colOff>
      <xdr:row>102</xdr:row>
      <xdr:rowOff>152400</xdr:rowOff>
    </xdr:to>
    <xdr:graphicFrame macro="">
      <xdr:nvGraphicFramePr>
        <xdr:cNvPr id="1518905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49</xdr:row>
      <xdr:rowOff>161925</xdr:rowOff>
    </xdr:from>
    <xdr:to>
      <xdr:col>26</xdr:col>
      <xdr:colOff>38100</xdr:colOff>
      <xdr:row>64</xdr:row>
      <xdr:rowOff>47625</xdr:rowOff>
    </xdr:to>
    <xdr:graphicFrame macro="">
      <xdr:nvGraphicFramePr>
        <xdr:cNvPr id="152156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JEEVES4\Kf$\AAA\KATJA\MAANRAPP\RAP1995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192.168.2.199\Users\jaanika\VWFH\VWFH%20rmp\Sisek&#228;ibed\Sisek&#228;ivete%20lisainfo%20KOO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WSP1024A\DG-Corpfin$\Ovako%20Report%202007\200704\DIVISION\Budget%20Y2001\Verksaminf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eljogi/Desktop/Infra/Kastre%20vald%20-%20Emaj&#245;e%20Veev&#228;rk/EMA12%20prognoo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NEW%202011%20RFP%20Granng&#229;rden!.ppt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WSP1024A\DG-Corpfin$\Ovako%20Report%202007\200704\Arbete%20i%20Stockholm\DIVISION\I-ARBETE\RBARb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WSP1024A\DG-Corpfin$\Ovako%20Report%202007\200704\BUDGET98\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F:\Imones\Lengvoji%20pramone\Tekstile%20-%20audiniai,%20verpalai%20ir%20pluostas\Utenos%20trikotazas\SIL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C:\Users\Olavi\AppData\Local\Microsoft\Windows\Temporary%20Internet%20Files\Content.Outlook\K4WU2MOO\WINDOWS\Desktop\STOC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J:\New%20York\BERNINM\LEAFLB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urekaAppInd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urekaAppInd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dcserv\Users\tiina\EELARVEPROTSESS\VSG\Eelarve%20VS%20tegelik\01%20-%2007%202005\CONSOLIDATED%20bud%20vs%20act%2001%20-07%202005%20(VSG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common/MacroE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eskkond\&#220;VVK%20arendamise%20kava\&#220;VVK%20ak%202022-2040\&#220;VK%20AK%202022-2040%20l6plik%20variant\file:\J:\Enskilda\Varia\Korter%20-%20Juhkentali\La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; LEVER.WR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rkmed"/>
      <sheetName val="juhend"/>
      <sheetName val="põhivara_1"/>
      <sheetName val="põhivara_2"/>
      <sheetName val="põhivara_3"/>
      <sheetName val="põhivara_3_1"/>
      <sheetName val="põhivara_3_2"/>
      <sheetName val="kvinv _4"/>
      <sheetName val="kvinv_4_1"/>
      <sheetName val="kvladu_5"/>
      <sheetName val="kvladu_5_1"/>
      <sheetName val="varud_6"/>
      <sheetName val="pv_1"/>
      <sheetName val="FROG_1"/>
      <sheetName val="VSG_1"/>
      <sheetName val="WSG_1"/>
      <sheetName val="HOLD_1"/>
      <sheetName val="pv_2"/>
      <sheetName val="FROG_2"/>
      <sheetName val="VSG_2"/>
      <sheetName val="WSG_2"/>
      <sheetName val="HOLD_2"/>
      <sheetName val="pv_3"/>
      <sheetName val="pv_3_1"/>
      <sheetName val="pv_3_2"/>
      <sheetName val="kv_4"/>
      <sheetName val="kv_4_1"/>
      <sheetName val="kv_5"/>
      <sheetName val="kv_5_1"/>
      <sheetName val="ladu_6"/>
      <sheetName val="a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VSOY</v>
          </cell>
        </row>
        <row r="2">
          <cell r="A2" t="str">
            <v>VWFH</v>
          </cell>
        </row>
        <row r="3">
          <cell r="A3" t="str">
            <v>VSG</v>
          </cell>
        </row>
        <row r="4">
          <cell r="A4" t="str">
            <v>VS</v>
          </cell>
        </row>
        <row r="5">
          <cell r="A5" t="str">
            <v>VSM</v>
          </cell>
        </row>
        <row r="6">
          <cell r="A6" t="str">
            <v>ROLL</v>
          </cell>
        </row>
        <row r="7">
          <cell r="A7" t="str">
            <v>EK</v>
          </cell>
        </row>
        <row r="8">
          <cell r="A8" t="str">
            <v>FROG</v>
          </cell>
        </row>
        <row r="9">
          <cell r="A9" t="str">
            <v>ROTO</v>
          </cell>
        </row>
        <row r="10">
          <cell r="A10" t="str">
            <v>WSG</v>
          </cell>
        </row>
        <row r="11">
          <cell r="A11" t="str">
            <v>WS</v>
          </cell>
        </row>
        <row r="12">
          <cell r="A12" t="str">
            <v>WSLE</v>
          </cell>
        </row>
        <row r="13">
          <cell r="A13" t="str">
            <v>WSV</v>
          </cell>
        </row>
        <row r="14">
          <cell r="A14" t="str">
            <v>WSP</v>
          </cell>
        </row>
        <row r="15">
          <cell r="A15" t="str">
            <v>WSND</v>
          </cell>
        </row>
        <row r="16">
          <cell r="A16" t="str">
            <v>WSEJ</v>
          </cell>
        </row>
        <row r="17">
          <cell r="A17" t="str">
            <v>FWG</v>
          </cell>
        </row>
        <row r="18">
          <cell r="A18" t="str">
            <v>FW</v>
          </cell>
        </row>
        <row r="19">
          <cell r="A19" t="str">
            <v>HEL</v>
          </cell>
        </row>
        <row r="20">
          <cell r="A20" t="str">
            <v>VWFKV</v>
          </cell>
        </row>
        <row r="21">
          <cell r="A21" t="str">
            <v>VSSIA</v>
          </cell>
        </row>
        <row r="22">
          <cell r="A22" t="str">
            <v>WSSIA</v>
          </cell>
        </row>
        <row r="23">
          <cell r="A23" t="str">
            <v>VSUAB</v>
          </cell>
        </row>
        <row r="24">
          <cell r="A24" t="str">
            <v>WSUAB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ion"/>
    </sheetNames>
    <sheetDataSet>
      <sheetData sheetId="0" refreshError="1">
        <row r="9">
          <cell r="C9">
            <v>572.70000000000005</v>
          </cell>
          <cell r="D9">
            <v>698</v>
          </cell>
          <cell r="E9">
            <v>705</v>
          </cell>
          <cell r="F9">
            <v>713</v>
          </cell>
          <cell r="G9">
            <v>720</v>
          </cell>
        </row>
        <row r="10">
          <cell r="C10">
            <v>514.29999999999995</v>
          </cell>
          <cell r="D10">
            <v>499</v>
          </cell>
          <cell r="E10">
            <v>531</v>
          </cell>
          <cell r="F10">
            <v>564</v>
          </cell>
          <cell r="G10">
            <v>607</v>
          </cell>
        </row>
        <row r="11">
          <cell r="C11">
            <v>563.70000000000005</v>
          </cell>
          <cell r="D11">
            <v>580</v>
          </cell>
          <cell r="E11">
            <v>580</v>
          </cell>
          <cell r="F11">
            <v>600</v>
          </cell>
          <cell r="G11">
            <v>630</v>
          </cell>
        </row>
        <row r="15">
          <cell r="C15">
            <v>313</v>
          </cell>
          <cell r="D15">
            <v>292</v>
          </cell>
          <cell r="E15">
            <v>285</v>
          </cell>
          <cell r="F15">
            <v>293</v>
          </cell>
          <cell r="G15">
            <v>306</v>
          </cell>
        </row>
        <row r="16">
          <cell r="C16">
            <v>172</v>
          </cell>
          <cell r="D16">
            <v>192</v>
          </cell>
          <cell r="E16">
            <v>206</v>
          </cell>
          <cell r="F16">
            <v>206</v>
          </cell>
          <cell r="G16">
            <v>206</v>
          </cell>
        </row>
        <row r="17">
          <cell r="C17">
            <v>43.5</v>
          </cell>
        </row>
        <row r="21">
          <cell r="C21">
            <v>190.5</v>
          </cell>
          <cell r="D21">
            <v>205</v>
          </cell>
          <cell r="E21">
            <v>220</v>
          </cell>
          <cell r="F21">
            <v>236</v>
          </cell>
          <cell r="G21">
            <v>260</v>
          </cell>
        </row>
        <row r="22">
          <cell r="C22">
            <v>54</v>
          </cell>
          <cell r="D22">
            <v>54</v>
          </cell>
          <cell r="E22">
            <v>54</v>
          </cell>
          <cell r="F22">
            <v>54</v>
          </cell>
          <cell r="G22">
            <v>54</v>
          </cell>
        </row>
        <row r="23">
          <cell r="C23">
            <v>177</v>
          </cell>
          <cell r="D23">
            <v>189</v>
          </cell>
          <cell r="E23">
            <v>204</v>
          </cell>
          <cell r="F23">
            <v>218</v>
          </cell>
          <cell r="G23">
            <v>234</v>
          </cell>
        </row>
        <row r="27">
          <cell r="C27">
            <v>364.8</v>
          </cell>
          <cell r="D27">
            <v>385</v>
          </cell>
          <cell r="E27">
            <v>400</v>
          </cell>
          <cell r="F27">
            <v>415</v>
          </cell>
          <cell r="G27">
            <v>425</v>
          </cell>
        </row>
        <row r="32">
          <cell r="C32">
            <v>105.4</v>
          </cell>
          <cell r="D32">
            <v>110</v>
          </cell>
          <cell r="E32">
            <v>110</v>
          </cell>
          <cell r="F32">
            <v>115</v>
          </cell>
          <cell r="G32">
            <v>115</v>
          </cell>
        </row>
        <row r="33">
          <cell r="C33">
            <v>31</v>
          </cell>
          <cell r="D33">
            <v>46</v>
          </cell>
          <cell r="E33">
            <v>49</v>
          </cell>
          <cell r="F33">
            <v>52</v>
          </cell>
          <cell r="G33">
            <v>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"/>
      <sheetName val="tarbimine"/>
      <sheetName val="Sheet1"/>
      <sheetName val="veepumpamine"/>
      <sheetName val="liitumised"/>
      <sheetName val="elaniku"/>
      <sheetName val="Veetarbimine"/>
      <sheetName val="Suurimad veetarbijad"/>
      <sheetName val="Sheet3"/>
      <sheetName val="Kinnitatud põhjaveevarud"/>
      <sheetName val="Looduskaitse"/>
      <sheetName val="Sheet6"/>
      <sheetName val="Sheet2"/>
    </sheetNames>
    <sheetDataSet>
      <sheetData sheetId="0" refreshError="1"/>
      <sheetData sheetId="1">
        <row r="1">
          <cell r="D1">
            <v>2.4500000000000002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overPage"/>
      <sheetName val="__FDSCACHE__"/>
      <sheetName val="DSAFO32ADVVERINF32"/>
      <sheetName val="Peer group characteristics"/>
      <sheetName val="Output and overview assumptions"/>
      <sheetName val="AFOSHEET"/>
      <sheetName val="Byggmax"/>
      <sheetName val="Clas_Ohlson"/>
      <sheetName val="Fenix_Outdoor"/>
      <sheetName val="Hemtex"/>
      <sheetName val="Kesko"/>
      <sheetName val="Stockman"/>
      <sheetName val="Mekonomen"/>
      <sheetName val="Mr_Bricolage"/>
      <sheetName val="Kingfisher"/>
      <sheetName val="Home_Retail_Group"/>
      <sheetName val="Hornbach_Holding"/>
      <sheetName val="Praktier"/>
      <sheetName val="Wolseley"/>
      <sheetName val="Grafton"/>
      <sheetName val="Travis_Perkins"/>
      <sheetName val="Saint_Gobain"/>
      <sheetName val="Home_Depot"/>
      <sheetName val="PetSmart"/>
      <sheetName val="Lowes"/>
      <sheetName val="Tractor_Supply"/>
      <sheetName val="WACC analysis"/>
      <sheetName val="Exchange rates"/>
      <sheetName val="__APW_ACTIVE_FIELD_RESTORE__"/>
    </sheetNames>
    <sheetDataSet>
      <sheetData sheetId="0" refreshError="1"/>
      <sheetData sheetId="1" refreshError="1">
        <row r="20">
          <cell r="K20" t="str">
            <v>Comparable company analysis</v>
          </cell>
        </row>
        <row r="21">
          <cell r="K21" t="str">
            <v>Project Retail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"/>
      <sheetName val="Month"/>
    </sheetNames>
    <sheetDataSet>
      <sheetData sheetId="0">
        <row r="1">
          <cell r="A1" t="str">
            <v>BAR Fundia Stång  year 2003</v>
          </cell>
          <cell r="F1" t="str">
            <v>SEK</v>
          </cell>
        </row>
        <row r="2">
          <cell r="A2" t="str">
            <v>12</v>
          </cell>
        </row>
        <row r="3">
          <cell r="A3" t="str">
            <v/>
          </cell>
          <cell r="B3" t="str">
            <v/>
          </cell>
          <cell r="C3" t="str">
            <v>31.12 2002</v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AB3" t="str">
            <v>D/K</v>
          </cell>
          <cell r="AC3" t="str">
            <v>KOODI</v>
          </cell>
          <cell r="AD3" t="str">
            <v>SIVUV</v>
          </cell>
          <cell r="AE3" t="str">
            <v>P&amp;L</v>
          </cell>
          <cell r="AF3" t="str">
            <v>Balance</v>
          </cell>
          <cell r="AG3" t="str">
            <v>CashFlow</v>
          </cell>
          <cell r="AH3" t="str">
            <v>Keyfig.</v>
          </cell>
          <cell r="AI3" t="str">
            <v>Personnel</v>
          </cell>
          <cell r="AJ3" t="str">
            <v>Production</v>
          </cell>
          <cell r="AK3" t="str">
            <v>Official</v>
          </cell>
          <cell r="AL3">
            <v>6</v>
          </cell>
          <cell r="AM3">
            <v>7</v>
          </cell>
          <cell r="AN3">
            <v>8</v>
          </cell>
          <cell r="AO3" t="str">
            <v>Suomi</v>
          </cell>
          <cell r="AP3" t="str">
            <v xml:space="preserve">English </v>
          </cell>
          <cell r="AQ3" t="str">
            <v>Language3.</v>
          </cell>
          <cell r="AR3" t="str">
            <v>Language4.</v>
          </cell>
          <cell r="AS3" t="str">
            <v>Tilihierarkia</v>
          </cell>
          <cell r="AT3" t="str">
            <v>Tiliryhmä</v>
          </cell>
          <cell r="AU3" t="str">
            <v>Tilin kerroin</v>
          </cell>
          <cell r="AV3" t="str">
            <v>Account group</v>
          </cell>
          <cell r="AW3" t="str">
            <v>Account factor</v>
          </cell>
        </row>
        <row r="4">
          <cell r="A4" t="str">
            <v xml:space="preserve"> </v>
          </cell>
          <cell r="B4" t="str">
            <v>Version 1.0/20.03.2001</v>
          </cell>
          <cell r="C4" t="str">
            <v>BEG BAL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  <cell r="P4" t="str">
            <v>FEB</v>
          </cell>
          <cell r="Q4" t="str">
            <v>MAR</v>
          </cell>
          <cell r="R4" t="str">
            <v>APR</v>
          </cell>
          <cell r="S4" t="str">
            <v>MAY</v>
          </cell>
          <cell r="T4" t="str">
            <v>JUN</v>
          </cell>
          <cell r="U4" t="str">
            <v>JUL</v>
          </cell>
          <cell r="V4" t="str">
            <v>AUG</v>
          </cell>
          <cell r="W4" t="str">
            <v>SEP</v>
          </cell>
          <cell r="X4" t="str">
            <v>OCT</v>
          </cell>
          <cell r="Y4" t="str">
            <v>NOV</v>
          </cell>
          <cell r="Z4" t="str">
            <v>DEC</v>
          </cell>
          <cell r="AA4" t="str">
            <v>TOTAL</v>
          </cell>
          <cell r="AE4" t="str">
            <v>x</v>
          </cell>
          <cell r="AF4" t="str">
            <v>x</v>
          </cell>
          <cell r="AG4" t="str">
            <v>x</v>
          </cell>
          <cell r="AH4" t="str">
            <v>x</v>
          </cell>
          <cell r="AI4" t="str">
            <v>x</v>
          </cell>
          <cell r="AJ4" t="str">
            <v>x</v>
          </cell>
          <cell r="AK4" t="str">
            <v>x</v>
          </cell>
          <cell r="AO4" t="str">
            <v>Version 1.0/20.03.2001</v>
          </cell>
          <cell r="AP4" t="str">
            <v>Version 1.0/20.03.2001</v>
          </cell>
        </row>
        <row r="5">
          <cell r="A5" t="str">
            <v>P07100</v>
          </cell>
          <cell r="B5" t="str">
            <v xml:space="preserve"> GROUP EXTERNAL TURNOVER</v>
          </cell>
        </row>
        <row r="6">
          <cell r="A6" t="str">
            <v>P0717A</v>
          </cell>
          <cell r="B6" t="str">
            <v xml:space="preserve"> Intragroup turnover, autom. co-comp. recording</v>
          </cell>
        </row>
        <row r="7">
          <cell r="A7" t="str">
            <v>P07188</v>
          </cell>
          <cell r="B7" t="str">
            <v xml:space="preserve"> Intragroup turnover</v>
          </cell>
        </row>
        <row r="8">
          <cell r="A8" t="str">
            <v>P07199</v>
          </cell>
          <cell r="B8" t="str">
            <v xml:space="preserve"> Company internal turnover</v>
          </cell>
        </row>
        <row r="9">
          <cell r="A9" t="str">
            <v>P07110</v>
          </cell>
          <cell r="B9" t="str">
            <v xml:space="preserve"> Exchange differences in sales</v>
          </cell>
        </row>
        <row r="10">
          <cell r="A10" t="str">
            <v>P07ZZZ</v>
          </cell>
          <cell r="B10" t="str">
            <v>Group external turnover + exchange diff.total</v>
          </cell>
        </row>
        <row r="11">
          <cell r="A11" t="str">
            <v>P07XXX</v>
          </cell>
          <cell r="B11" t="str">
            <v>TURNOVER TOTAL</v>
          </cell>
        </row>
        <row r="12">
          <cell r="A12" t="str">
            <v>P10100</v>
          </cell>
          <cell r="B12" t="str">
            <v xml:space="preserve"> Variation in stock of finished goods and in work in progress</v>
          </cell>
        </row>
        <row r="13">
          <cell r="A13" t="str">
            <v>P10180</v>
          </cell>
          <cell r="B13" t="str">
            <v xml:space="preserve"> Variation in intragroup goods in transit</v>
          </cell>
        </row>
        <row r="14">
          <cell r="A14" t="str">
            <v>P10188</v>
          </cell>
          <cell r="B14" t="str">
            <v xml:space="preserve"> Variation in intragroup stocks of finished goods</v>
          </cell>
        </row>
        <row r="15">
          <cell r="A15" t="str">
            <v>P10XXX</v>
          </cell>
          <cell r="B15" t="str">
            <v>Variation in stock of finished goods and in work in progress total</v>
          </cell>
        </row>
        <row r="16">
          <cell r="A16" t="str">
            <v>P15000</v>
          </cell>
          <cell r="B16" t="str">
            <v xml:space="preserve"> Production for own use</v>
          </cell>
        </row>
        <row r="17">
          <cell r="A17" t="str">
            <v>P15088</v>
          </cell>
          <cell r="B17" t="str">
            <v xml:space="preserve"> Production for own use, Group internal</v>
          </cell>
        </row>
        <row r="18">
          <cell r="A18" t="str">
            <v>P15XXX</v>
          </cell>
          <cell r="B18" t="str">
            <v>Production for own use, total</v>
          </cell>
        </row>
        <row r="19">
          <cell r="B19" t="str">
            <v>Other operating income</v>
          </cell>
        </row>
        <row r="20">
          <cell r="A20" t="str">
            <v>P18000</v>
          </cell>
          <cell r="B20" t="str">
            <v xml:space="preserve"> Gains on sale of fixed assets</v>
          </cell>
        </row>
        <row r="21">
          <cell r="A21" t="str">
            <v>P18088</v>
          </cell>
          <cell r="B21" t="str">
            <v xml:space="preserve"> Intragroup gains on sale of fixed assets</v>
          </cell>
        </row>
        <row r="22">
          <cell r="A22" t="str">
            <v>P18300</v>
          </cell>
          <cell r="B22" t="str">
            <v xml:space="preserve"> Other operating income</v>
          </cell>
        </row>
        <row r="23">
          <cell r="A23" t="str">
            <v>P18388</v>
          </cell>
          <cell r="B23" t="str">
            <v xml:space="preserve"> Other intragroup operating income</v>
          </cell>
        </row>
        <row r="24">
          <cell r="A24" t="str">
            <v>P18399</v>
          </cell>
          <cell r="B24" t="str">
            <v>Company internal operating income</v>
          </cell>
        </row>
        <row r="25">
          <cell r="A25" t="str">
            <v>P1XXXX</v>
          </cell>
          <cell r="B25" t="str">
            <v>Other operating income total</v>
          </cell>
        </row>
        <row r="26">
          <cell r="A26" t="str">
            <v>P20100</v>
          </cell>
          <cell r="B26" t="str">
            <v xml:space="preserve"> Share of results in associated companies</v>
          </cell>
        </row>
        <row r="27">
          <cell r="B27" t="str">
            <v>Raw materials and services</v>
          </cell>
        </row>
        <row r="28">
          <cell r="B28" t="str">
            <v xml:space="preserve"> Materials, supplies and goods</v>
          </cell>
        </row>
        <row r="29">
          <cell r="A29" t="str">
            <v>P30010</v>
          </cell>
          <cell r="B29" t="str">
            <v xml:space="preserve"> Raw materials, external (Fundia)</v>
          </cell>
        </row>
        <row r="30">
          <cell r="A30" t="str">
            <v>P30020</v>
          </cell>
          <cell r="B30" t="str">
            <v xml:space="preserve"> Energy, Group external (Fundia)</v>
          </cell>
        </row>
        <row r="31">
          <cell r="A31" t="str">
            <v>P30030</v>
          </cell>
          <cell r="B31" t="str">
            <v>Additives and supplies, external (Fundia)</v>
          </cell>
        </row>
        <row r="32">
          <cell r="A32" t="str">
            <v>P30040</v>
          </cell>
          <cell r="B32" t="str">
            <v>Maintenance material, external (Fundia)</v>
          </cell>
        </row>
        <row r="33">
          <cell r="A33" t="str">
            <v>P30100</v>
          </cell>
          <cell r="B33" t="str">
            <v xml:space="preserve"> Other external purchases during the financial year</v>
          </cell>
        </row>
        <row r="34">
          <cell r="A34" t="str">
            <v>P30XXX</v>
          </cell>
          <cell r="B34" t="str">
            <v>External purchases during the financial year</v>
          </cell>
        </row>
        <row r="35">
          <cell r="A35" t="str">
            <v>P3017A</v>
          </cell>
          <cell r="B35" t="str">
            <v xml:space="preserve"> Intragroup purchases, autom. recording</v>
          </cell>
        </row>
        <row r="36">
          <cell r="A36" t="str">
            <v>P30188</v>
          </cell>
          <cell r="B36" t="str">
            <v xml:space="preserve"> Intragroup purchases during the financial year</v>
          </cell>
        </row>
        <row r="37">
          <cell r="A37" t="str">
            <v>P30199</v>
          </cell>
          <cell r="B37" t="str">
            <v>Company internal purchases</v>
          </cell>
        </row>
        <row r="38">
          <cell r="A38" t="str">
            <v>P30110</v>
          </cell>
          <cell r="B38" t="str">
            <v xml:space="preserve"> Exchange differences in purchases</v>
          </cell>
        </row>
        <row r="39">
          <cell r="A39" t="str">
            <v>P30300</v>
          </cell>
          <cell r="B39" t="str">
            <v xml:space="preserve"> Variation in stocks</v>
          </cell>
        </row>
        <row r="40">
          <cell r="A40" t="str">
            <v>P30500</v>
          </cell>
          <cell r="B40" t="str">
            <v xml:space="preserve"> External services/subcontracting in production</v>
          </cell>
        </row>
        <row r="41">
          <cell r="A41" t="str">
            <v>P30588</v>
          </cell>
          <cell r="B41" t="str">
            <v xml:space="preserve"> Intra-Group ext.services/subcontracting in production</v>
          </cell>
        </row>
        <row r="42">
          <cell r="A42" t="str">
            <v>P30600</v>
          </cell>
          <cell r="B42" t="str">
            <v xml:space="preserve"> External services</v>
          </cell>
        </row>
        <row r="43">
          <cell r="A43" t="str">
            <v>P30688</v>
          </cell>
          <cell r="B43" t="str">
            <v xml:space="preserve"> Intragroup services</v>
          </cell>
        </row>
        <row r="44">
          <cell r="A44" t="str">
            <v>P306XX</v>
          </cell>
          <cell r="B44" t="str">
            <v>Raw materials and services total</v>
          </cell>
        </row>
        <row r="45">
          <cell r="B45" t="str">
            <v>Staff expenses</v>
          </cell>
        </row>
        <row r="46">
          <cell r="A46" t="str">
            <v>P31000</v>
          </cell>
          <cell r="B46" t="str">
            <v xml:space="preserve"> Wages and salaries </v>
          </cell>
        </row>
        <row r="47">
          <cell r="B47" t="str">
            <v xml:space="preserve"> Indirect staff expenses</v>
          </cell>
        </row>
        <row r="48">
          <cell r="A48" t="str">
            <v>P31300</v>
          </cell>
          <cell r="B48" t="str">
            <v xml:space="preserve"> Pension insurance premiums and pensions</v>
          </cell>
        </row>
        <row r="49">
          <cell r="A49" t="str">
            <v>P31388</v>
          </cell>
          <cell r="B49" t="str">
            <v xml:space="preserve">  Group internal personnel expenses</v>
          </cell>
        </row>
        <row r="50">
          <cell r="A50" t="str">
            <v>P31500</v>
          </cell>
          <cell r="B50" t="str">
            <v xml:space="preserve"> Other indirect staff expenses</v>
          </cell>
        </row>
        <row r="51">
          <cell r="A51" t="str">
            <v>P31XXX</v>
          </cell>
          <cell r="B51" t="str">
            <v>Staff expenses total</v>
          </cell>
        </row>
        <row r="52">
          <cell r="B52" t="str">
            <v>Depreciation and reduction in value</v>
          </cell>
        </row>
        <row r="53">
          <cell r="B53" t="str">
            <v>Depreciation</v>
          </cell>
        </row>
        <row r="54">
          <cell r="A54" t="str">
            <v>P33500</v>
          </cell>
          <cell r="B54" t="str">
            <v xml:space="preserve"> Goodwill</v>
          </cell>
        </row>
        <row r="55">
          <cell r="A55" t="str">
            <v>P33700</v>
          </cell>
          <cell r="B55" t="str">
            <v xml:space="preserve"> Other intangible assets</v>
          </cell>
        </row>
        <row r="56">
          <cell r="A56" t="str">
            <v>P33000</v>
          </cell>
          <cell r="B56" t="str">
            <v xml:space="preserve"> Buildings and structures</v>
          </cell>
        </row>
        <row r="57">
          <cell r="A57" t="str">
            <v>P33200</v>
          </cell>
          <cell r="B57" t="str">
            <v xml:space="preserve"> Machinery and equipment</v>
          </cell>
        </row>
        <row r="58">
          <cell r="A58" t="str">
            <v>P33XXX</v>
          </cell>
          <cell r="B58" t="str">
            <v>Depreciation total</v>
          </cell>
        </row>
        <row r="59">
          <cell r="A59" t="str">
            <v>P34000</v>
          </cell>
          <cell r="B59" t="str">
            <v xml:space="preserve"> Reduction in value on fixed assets</v>
          </cell>
        </row>
        <row r="60">
          <cell r="A60" t="str">
            <v>P34200</v>
          </cell>
          <cell r="B60" t="str">
            <v xml:space="preserve"> Reduction in value on inventories</v>
          </cell>
        </row>
        <row r="61">
          <cell r="A61" t="str">
            <v>P34XXX</v>
          </cell>
          <cell r="B61" t="str">
            <v>Reduction in value total</v>
          </cell>
        </row>
        <row r="62">
          <cell r="A62" t="str">
            <v>P342XX</v>
          </cell>
          <cell r="B62" t="str">
            <v>Depreciation and reduction in value total</v>
          </cell>
        </row>
        <row r="63">
          <cell r="B63" t="str">
            <v>Other operating charges</v>
          </cell>
        </row>
        <row r="64">
          <cell r="A64" t="str">
            <v>P41000</v>
          </cell>
          <cell r="B64" t="str">
            <v>Sales freights+exp.transp.serv.from JIT&amp;Lindberg to Steel</v>
          </cell>
        </row>
        <row r="65">
          <cell r="A65" t="str">
            <v>P41010</v>
          </cell>
          <cell r="B65" t="str">
            <v>Export transfer services from JIT and Lindberg to Steel</v>
          </cell>
        </row>
        <row r="66">
          <cell r="A66" t="str">
            <v>P41088</v>
          </cell>
          <cell r="B66" t="str">
            <v xml:space="preserve"> Intragroup sales freights</v>
          </cell>
        </row>
        <row r="67">
          <cell r="A67" t="str">
            <v>P40000</v>
          </cell>
          <cell r="B67" t="str">
            <v xml:space="preserve"> Rents (paid and received)</v>
          </cell>
        </row>
        <row r="68">
          <cell r="A68" t="str">
            <v>P40088</v>
          </cell>
          <cell r="B68" t="str">
            <v xml:space="preserve"> Intragroup rents</v>
          </cell>
        </row>
        <row r="69">
          <cell r="A69" t="str">
            <v>P42000</v>
          </cell>
          <cell r="B69" t="str">
            <v xml:space="preserve"> Losses on sale of fixed assets</v>
          </cell>
        </row>
        <row r="70">
          <cell r="A70" t="str">
            <v>P43100</v>
          </cell>
          <cell r="B70" t="str">
            <v>Bad debt expenses</v>
          </cell>
        </row>
        <row r="71">
          <cell r="A71" t="str">
            <v>P43000</v>
          </cell>
          <cell r="B71" t="str">
            <v xml:space="preserve"> Other operating charges</v>
          </cell>
        </row>
        <row r="72">
          <cell r="A72" t="str">
            <v>P43099</v>
          </cell>
          <cell r="B72" t="str">
            <v>Company internal operating charges</v>
          </cell>
        </row>
        <row r="73">
          <cell r="A73" t="str">
            <v>P44088</v>
          </cell>
          <cell r="B73" t="str">
            <v xml:space="preserve"> Other intragroup operating charges</v>
          </cell>
        </row>
        <row r="74">
          <cell r="A74" t="str">
            <v>P45000</v>
          </cell>
          <cell r="B74" t="str">
            <v xml:space="preserve"> Rounding differences in intragroup eliminations</v>
          </cell>
        </row>
        <row r="75">
          <cell r="A75" t="str">
            <v>P450XX</v>
          </cell>
          <cell r="B75" t="str">
            <v>Other operating charges total</v>
          </cell>
        </row>
        <row r="76">
          <cell r="A76" t="str">
            <v>P499ZZ</v>
          </cell>
          <cell r="B76" t="str">
            <v>Operating prof.+deprec.-ass.comp.-fixed ass.sales</v>
          </cell>
        </row>
        <row r="77">
          <cell r="A77" t="str">
            <v>P499XX</v>
          </cell>
          <cell r="B77" t="str">
            <v>OPERATING PROFIT</v>
          </cell>
        </row>
        <row r="78">
          <cell r="B78" t="str">
            <v>Financing income and expenses</v>
          </cell>
        </row>
        <row r="79">
          <cell r="B79" t="str">
            <v>Income from other investments held as non-current assets</v>
          </cell>
        </row>
        <row r="80">
          <cell r="A80" t="str">
            <v>P51288</v>
          </cell>
          <cell r="B80" t="str">
            <v xml:space="preserve"> Dividend and other long-term inv. income from Group companies </v>
          </cell>
        </row>
        <row r="81">
          <cell r="A81" t="str">
            <v>P51280</v>
          </cell>
          <cell r="B81" t="str">
            <v xml:space="preserve"> Dividend and other income from Group companies (not in internal)</v>
          </cell>
        </row>
        <row r="82">
          <cell r="A82" t="str">
            <v>P51299</v>
          </cell>
          <cell r="B82" t="str">
            <v xml:space="preserve">Company internal dividend and other long-term inv. income </v>
          </cell>
        </row>
        <row r="83">
          <cell r="A83" t="str">
            <v>P51500</v>
          </cell>
          <cell r="B83" t="str">
            <v xml:space="preserve"> Dividend and other long-term inv. income from associated companies      </v>
          </cell>
        </row>
        <row r="84">
          <cell r="A84" t="str">
            <v>P51900</v>
          </cell>
          <cell r="B84" t="str">
            <v xml:space="preserve"> Dividend and other income from other long-term investments</v>
          </cell>
        </row>
        <row r="85">
          <cell r="A85" t="str">
            <v>P51088</v>
          </cell>
          <cell r="B85" t="str">
            <v xml:space="preserve"> Intragroup interest income from long-term investments</v>
          </cell>
        </row>
        <row r="86">
          <cell r="A86" t="str">
            <v>P51099</v>
          </cell>
          <cell r="B86" t="str">
            <v>Company internal interest income from long-term investments</v>
          </cell>
        </row>
        <row r="87">
          <cell r="A87" t="str">
            <v>P51400</v>
          </cell>
          <cell r="B87" t="str">
            <v xml:space="preserve"> Long-term interest income from associated companies</v>
          </cell>
        </row>
        <row r="88">
          <cell r="A88" t="str">
            <v>P51800</v>
          </cell>
          <cell r="B88" t="str">
            <v xml:space="preserve"> Interest income from other long-term investments</v>
          </cell>
        </row>
        <row r="89">
          <cell r="A89" t="str">
            <v>P518XX</v>
          </cell>
          <cell r="B89" t="str">
            <v>Income from other investments held as non-current assets total</v>
          </cell>
        </row>
        <row r="90">
          <cell r="B90" t="str">
            <v>Other interest and financial income</v>
          </cell>
        </row>
        <row r="91">
          <cell r="A91" t="str">
            <v>P5207A</v>
          </cell>
          <cell r="B91" t="str">
            <v xml:space="preserve"> Intragroup interest income from short-term investments, autom.</v>
          </cell>
        </row>
        <row r="92">
          <cell r="A92" t="str">
            <v>P52088</v>
          </cell>
          <cell r="B92" t="str">
            <v xml:space="preserve"> Intragroup interest income from short-term investments</v>
          </cell>
        </row>
        <row r="93">
          <cell r="A93" t="str">
            <v>P52099</v>
          </cell>
          <cell r="B93" t="str">
            <v>Company internal interest income from short-term investments</v>
          </cell>
        </row>
        <row r="94">
          <cell r="A94" t="str">
            <v>P52100</v>
          </cell>
          <cell r="B94" t="str">
            <v xml:space="preserve"> Other interest income on receivables from associated companies</v>
          </cell>
        </row>
        <row r="95">
          <cell r="A95" t="str">
            <v>P52000</v>
          </cell>
          <cell r="B95" t="str">
            <v xml:space="preserve"> Other interest income from short-term investments</v>
          </cell>
        </row>
        <row r="96">
          <cell r="A96" t="str">
            <v>P52500</v>
          </cell>
          <cell r="B96" t="str">
            <v xml:space="preserve"> Realized exchange gains</v>
          </cell>
        </row>
        <row r="97">
          <cell r="A97" t="str">
            <v>P52510</v>
          </cell>
          <cell r="B97" t="str">
            <v xml:space="preserve"> Unrealized exchange gains</v>
          </cell>
        </row>
        <row r="98">
          <cell r="A98" t="str">
            <v>P52700</v>
          </cell>
          <cell r="B98" t="str">
            <v xml:space="preserve"> Other financing income</v>
          </cell>
        </row>
        <row r="99">
          <cell r="A99" t="str">
            <v>P527XX</v>
          </cell>
          <cell r="B99" t="str">
            <v>Other interest and financial income total</v>
          </cell>
        </row>
        <row r="100">
          <cell r="B100" t="str">
            <v>Reductions in value from other inv. held as non-current assets</v>
          </cell>
        </row>
        <row r="101">
          <cell r="A101" t="str">
            <v>P53000</v>
          </cell>
          <cell r="B101" t="str">
            <v xml:space="preserve"> Reductions in value from long-term investments</v>
          </cell>
        </row>
        <row r="102">
          <cell r="A102" t="str">
            <v>P53088</v>
          </cell>
          <cell r="B102" t="str">
            <v xml:space="preserve"> Reductions in value from intragroup investments</v>
          </cell>
        </row>
        <row r="103">
          <cell r="A103" t="str">
            <v>P53100</v>
          </cell>
          <cell r="B103" t="str">
            <v xml:space="preserve"> Reductions in value from current financial assets</v>
          </cell>
        </row>
        <row r="104">
          <cell r="A104" t="str">
            <v>P53XXX</v>
          </cell>
          <cell r="B104" t="str">
            <v>Reductions in value from other inv. held as non-current assets total</v>
          </cell>
        </row>
        <row r="105">
          <cell r="B105" t="str">
            <v>Interest and other financial expenses</v>
          </cell>
        </row>
        <row r="106">
          <cell r="A106" t="str">
            <v>P5507A</v>
          </cell>
          <cell r="B106" t="str">
            <v xml:space="preserve"> Intragroup int. and other fin.expenses, autom. co-comp. rec.</v>
          </cell>
        </row>
        <row r="107">
          <cell r="A107" t="str">
            <v>P55088</v>
          </cell>
          <cell r="B107" t="str">
            <v xml:space="preserve"> Intragroup interest and other fin.expenses</v>
          </cell>
        </row>
        <row r="108">
          <cell r="A108" t="str">
            <v>P55099</v>
          </cell>
          <cell r="B108" t="str">
            <v>Company internal interest and other fin.expenses</v>
          </cell>
        </row>
        <row r="109">
          <cell r="A109" t="str">
            <v>P55000</v>
          </cell>
          <cell r="B109" t="str">
            <v xml:space="preserve"> Interest expenses to other companies</v>
          </cell>
        </row>
        <row r="110">
          <cell r="A110" t="str">
            <v>P56000</v>
          </cell>
          <cell r="B110" t="str">
            <v xml:space="preserve"> Realized exchange losses</v>
          </cell>
        </row>
        <row r="111">
          <cell r="A111" t="str">
            <v>P56010</v>
          </cell>
          <cell r="B111" t="str">
            <v xml:space="preserve"> Unrealized exchange losses</v>
          </cell>
        </row>
        <row r="112">
          <cell r="A112" t="str">
            <v>P57000</v>
          </cell>
          <cell r="B112" t="str">
            <v xml:space="preserve"> Other financial expenses</v>
          </cell>
        </row>
        <row r="113">
          <cell r="A113" t="str">
            <v>P581XX</v>
          </cell>
          <cell r="B113" t="str">
            <v>Realized exchange differences</v>
          </cell>
        </row>
        <row r="114">
          <cell r="A114" t="str">
            <v>P570XX</v>
          </cell>
          <cell r="B114" t="str">
            <v>Interest and other financial expenses total</v>
          </cell>
        </row>
        <row r="115">
          <cell r="A115" t="str">
            <v>P5XXXX</v>
          </cell>
          <cell r="B115" t="str">
            <v>Financing income and expenses total</v>
          </cell>
        </row>
        <row r="116">
          <cell r="A116" t="str">
            <v>P59999</v>
          </cell>
          <cell r="B116" t="str">
            <v>PROFIT BEFORE EXTRAORDINARY ITEMS</v>
          </cell>
        </row>
        <row r="117">
          <cell r="B117" t="str">
            <v>Extraordinary items</v>
          </cell>
        </row>
        <row r="118">
          <cell r="A118" t="str">
            <v>P70088</v>
          </cell>
          <cell r="B118" t="str">
            <v xml:space="preserve"> Intragroup extraordinary income</v>
          </cell>
        </row>
        <row r="119">
          <cell r="A119" t="str">
            <v>P70000</v>
          </cell>
          <cell r="B119" t="str">
            <v xml:space="preserve"> Other extraordinary income</v>
          </cell>
        </row>
        <row r="120">
          <cell r="A120" t="str">
            <v>P70XXX</v>
          </cell>
          <cell r="B120" t="str">
            <v>Extraordinary income total</v>
          </cell>
        </row>
        <row r="121">
          <cell r="A121" t="str">
            <v>P75088</v>
          </cell>
          <cell r="B121" t="str">
            <v xml:space="preserve"> Intragroup extraordinary expenses</v>
          </cell>
        </row>
        <row r="122">
          <cell r="A122" t="str">
            <v>P75099</v>
          </cell>
          <cell r="B122" t="str">
            <v>Company internal extraordinary expenses</v>
          </cell>
        </row>
        <row r="123">
          <cell r="A123" t="str">
            <v>P75000</v>
          </cell>
          <cell r="B123" t="str">
            <v xml:space="preserve"> Other extraordinary expenses</v>
          </cell>
        </row>
        <row r="124">
          <cell r="A124" t="str">
            <v>P75XXX</v>
          </cell>
          <cell r="B124" t="str">
            <v>Extraordinary expenses total</v>
          </cell>
        </row>
        <row r="125">
          <cell r="A125" t="str">
            <v>P750XX</v>
          </cell>
          <cell r="B125" t="str">
            <v>Extraordinary items total</v>
          </cell>
        </row>
        <row r="126">
          <cell r="A126" t="str">
            <v>P79999</v>
          </cell>
          <cell r="B126" t="str">
            <v>PROFIT BEFORE APPROPRIATIONS AND TAXES</v>
          </cell>
        </row>
        <row r="127">
          <cell r="B127" t="str">
            <v>APPROPRIATIONS</v>
          </cell>
        </row>
        <row r="128">
          <cell r="A128" t="str">
            <v>P80000</v>
          </cell>
          <cell r="B128" t="str">
            <v xml:space="preserve"> Change in depreciation difference</v>
          </cell>
        </row>
        <row r="129">
          <cell r="A129" t="str">
            <v>P81000</v>
          </cell>
          <cell r="B129" t="str">
            <v xml:space="preserve"> Change in other reserves</v>
          </cell>
        </row>
        <row r="130">
          <cell r="A130" t="str">
            <v>P82000</v>
          </cell>
          <cell r="B130" t="str">
            <v>Appropriations total</v>
          </cell>
        </row>
        <row r="131">
          <cell r="B131" t="str">
            <v>Income taxes</v>
          </cell>
        </row>
        <row r="132">
          <cell r="A132" t="str">
            <v>P85000</v>
          </cell>
          <cell r="B132" t="str">
            <v xml:space="preserve"> Taxes for the year</v>
          </cell>
        </row>
        <row r="133">
          <cell r="A133" t="str">
            <v>P85500</v>
          </cell>
          <cell r="B133" t="str">
            <v xml:space="preserve"> Taxes from previous years</v>
          </cell>
        </row>
        <row r="134">
          <cell r="A134" t="str">
            <v>P85800</v>
          </cell>
          <cell r="B134" t="str">
            <v xml:space="preserve"> Change in deferred tax</v>
          </cell>
        </row>
        <row r="135">
          <cell r="A135" t="str">
            <v>P858XX</v>
          </cell>
          <cell r="B135" t="str">
            <v>Income tax total</v>
          </cell>
        </row>
        <row r="136">
          <cell r="A136" t="str">
            <v>P86XXX</v>
          </cell>
          <cell r="B136" t="str">
            <v>PROFIT BEFORE MINORITY INTEREST</v>
          </cell>
        </row>
        <row r="137">
          <cell r="A137" t="str">
            <v>P90000</v>
          </cell>
          <cell r="B137" t="str">
            <v xml:space="preserve"> Minority interest of profit</v>
          </cell>
        </row>
        <row r="138">
          <cell r="A138" t="str">
            <v>P99999</v>
          </cell>
          <cell r="B138" t="str">
            <v>GROUP PROFIT FOR THE FINANCIAL YEAR</v>
          </cell>
        </row>
        <row r="140">
          <cell r="A140" t="str">
            <v xml:space="preserve"> </v>
          </cell>
          <cell r="B140" t="str">
            <v>ASSETS</v>
          </cell>
        </row>
        <row r="141">
          <cell r="A141" t="str">
            <v xml:space="preserve"> </v>
          </cell>
          <cell r="B141" t="str">
            <v>NON-CURRENT ASSETS</v>
          </cell>
        </row>
        <row r="142">
          <cell r="A142" t="str">
            <v xml:space="preserve"> </v>
          </cell>
          <cell r="B142" t="str">
            <v>Intangible assets</v>
          </cell>
        </row>
        <row r="143">
          <cell r="A143" t="str">
            <v>A22000</v>
          </cell>
          <cell r="B143" t="str">
            <v xml:space="preserve"> Formation expenses</v>
          </cell>
        </row>
        <row r="144">
          <cell r="A144" t="str">
            <v>A22200</v>
          </cell>
          <cell r="B144" t="str">
            <v xml:space="preserve"> Research and development expenses</v>
          </cell>
        </row>
        <row r="145">
          <cell r="A145" t="str">
            <v>A22400</v>
          </cell>
          <cell r="B145" t="str">
            <v xml:space="preserve"> Intangible rights</v>
          </cell>
        </row>
        <row r="146">
          <cell r="A146" t="str">
            <v>A22600</v>
          </cell>
          <cell r="B146" t="str">
            <v xml:space="preserve"> Goodwill</v>
          </cell>
        </row>
        <row r="147">
          <cell r="A147" t="str">
            <v>A22800</v>
          </cell>
          <cell r="B147" t="str">
            <v xml:space="preserve"> Other capitalised long-term expenses </v>
          </cell>
        </row>
        <row r="148">
          <cell r="A148" t="str">
            <v>A22900</v>
          </cell>
          <cell r="B148" t="str">
            <v xml:space="preserve"> Advance payments</v>
          </cell>
        </row>
        <row r="149">
          <cell r="A149" t="str">
            <v>A22XXX</v>
          </cell>
          <cell r="B149" t="str">
            <v xml:space="preserve"> Intangible assets total</v>
          </cell>
        </row>
        <row r="150">
          <cell r="A150" t="str">
            <v xml:space="preserve"> </v>
          </cell>
          <cell r="B150" t="str">
            <v>Tangible assets</v>
          </cell>
        </row>
        <row r="151">
          <cell r="A151" t="str">
            <v>A24000</v>
          </cell>
          <cell r="B151" t="str">
            <v xml:space="preserve"> Land and waters</v>
          </cell>
        </row>
        <row r="152">
          <cell r="A152" t="str">
            <v>A24200</v>
          </cell>
          <cell r="B152" t="str">
            <v xml:space="preserve"> Buildings and structures</v>
          </cell>
        </row>
        <row r="153">
          <cell r="A153" t="str">
            <v>A24400</v>
          </cell>
          <cell r="B153" t="str">
            <v xml:space="preserve"> Plant and machinery</v>
          </cell>
        </row>
        <row r="154">
          <cell r="A154" t="str">
            <v>A24600</v>
          </cell>
          <cell r="B154" t="str">
            <v xml:space="preserve"> Other fixtures and fittings, tools and equipment</v>
          </cell>
        </row>
        <row r="155">
          <cell r="A155" t="str">
            <v>A24800</v>
          </cell>
          <cell r="B155" t="str">
            <v xml:space="preserve"> Advance payments and construction in progress</v>
          </cell>
        </row>
        <row r="156">
          <cell r="A156" t="str">
            <v>A24XXX</v>
          </cell>
          <cell r="B156" t="str">
            <v xml:space="preserve"> Tangible assets total</v>
          </cell>
        </row>
        <row r="157">
          <cell r="A157" t="str">
            <v xml:space="preserve"> </v>
          </cell>
          <cell r="B157" t="str">
            <v xml:space="preserve">Other long-term investments </v>
          </cell>
        </row>
        <row r="158">
          <cell r="A158" t="str">
            <v>A26088</v>
          </cell>
          <cell r="B158" t="str">
            <v xml:space="preserve"> Shares in Group companies</v>
          </cell>
        </row>
        <row r="159">
          <cell r="A159" t="str">
            <v>A26099</v>
          </cell>
          <cell r="B159" t="str">
            <v>Company internal unit "shares"</v>
          </cell>
        </row>
        <row r="160">
          <cell r="A160" t="str">
            <v>A26000</v>
          </cell>
          <cell r="B160" t="str">
            <v xml:space="preserve"> Shares in Group companies, not consolidated</v>
          </cell>
        </row>
        <row r="161">
          <cell r="A161" t="str">
            <v>A26288</v>
          </cell>
          <cell r="B161" t="str">
            <v xml:space="preserve"> Non-intererest bearing amounts owed by Group companies</v>
          </cell>
        </row>
        <row r="162">
          <cell r="A162" t="str">
            <v>A26XXX</v>
          </cell>
          <cell r="B162" t="str">
            <v>Long-term amounts owed by Group companies total</v>
          </cell>
        </row>
        <row r="163">
          <cell r="A163" t="str">
            <v>A27000</v>
          </cell>
          <cell r="B163" t="str">
            <v xml:space="preserve"> Shares in associated companies</v>
          </cell>
        </row>
        <row r="164">
          <cell r="A164" t="str">
            <v>A27400</v>
          </cell>
          <cell r="B164" t="str">
            <v xml:space="preserve"> Non-interest bearing amounts owed by associated companies</v>
          </cell>
        </row>
        <row r="165">
          <cell r="A165" t="str">
            <v>A27XXX</v>
          </cell>
          <cell r="B165" t="str">
            <v>Long-term amounts owed by associated companies total</v>
          </cell>
        </row>
        <row r="166">
          <cell r="A166" t="str">
            <v>A28000</v>
          </cell>
          <cell r="B166" t="str">
            <v xml:space="preserve"> Other shares</v>
          </cell>
        </row>
        <row r="167">
          <cell r="A167" t="str">
            <v>A28710</v>
          </cell>
          <cell r="B167" t="str">
            <v xml:space="preserve"> Pension liability (not in expenses)</v>
          </cell>
        </row>
        <row r="168">
          <cell r="A168" t="str">
            <v>A28800</v>
          </cell>
          <cell r="B168" t="str">
            <v xml:space="preserve"> Other long-term non-interest bearing investments</v>
          </cell>
        </row>
        <row r="169">
          <cell r="A169" t="str">
            <v>A29500</v>
          </cell>
          <cell r="B169" t="str">
            <v xml:space="preserve"> Own shares</v>
          </cell>
        </row>
        <row r="170">
          <cell r="A170" t="str">
            <v>A28XXX</v>
          </cell>
          <cell r="B170" t="str">
            <v xml:space="preserve"> Other long-term investments total</v>
          </cell>
        </row>
        <row r="171">
          <cell r="A171" t="str">
            <v>A30XXX</v>
          </cell>
          <cell r="B171" t="str">
            <v xml:space="preserve"> NON-CURRENT ASSETS TOTAL</v>
          </cell>
        </row>
        <row r="172">
          <cell r="A172" t="str">
            <v xml:space="preserve"> </v>
          </cell>
          <cell r="B172" t="str">
            <v xml:space="preserve"> CURRENT ASSETS</v>
          </cell>
        </row>
        <row r="173">
          <cell r="A173" t="str">
            <v xml:space="preserve"> </v>
          </cell>
          <cell r="B173" t="str">
            <v xml:space="preserve"> Stocks (Inventories)</v>
          </cell>
        </row>
        <row r="174">
          <cell r="A174" t="str">
            <v>A50100</v>
          </cell>
          <cell r="B174" t="str">
            <v xml:space="preserve"> Raw materials and consumables</v>
          </cell>
        </row>
        <row r="175">
          <cell r="A175" t="str">
            <v>A51088</v>
          </cell>
          <cell r="B175" t="str">
            <v xml:space="preserve"> Raw materials and consumables from other Group comp.</v>
          </cell>
        </row>
        <row r="176">
          <cell r="A176" t="str">
            <v>A51080</v>
          </cell>
          <cell r="B176" t="str">
            <v>Group internal goods in transit</v>
          </cell>
        </row>
        <row r="177">
          <cell r="A177" t="str">
            <v>A51000</v>
          </cell>
          <cell r="B177" t="str">
            <v xml:space="preserve"> Other finished goods,work in progress and goods for resale</v>
          </cell>
        </row>
        <row r="178">
          <cell r="A178" t="str">
            <v>A52000</v>
          </cell>
          <cell r="B178" t="str">
            <v xml:space="preserve"> Other stocks</v>
          </cell>
        </row>
        <row r="179">
          <cell r="A179" t="str">
            <v>A53900</v>
          </cell>
          <cell r="B179" t="str">
            <v xml:space="preserve"> Advance payments</v>
          </cell>
        </row>
        <row r="180">
          <cell r="A180" t="str">
            <v>A54XXX</v>
          </cell>
          <cell r="B180" t="str">
            <v xml:space="preserve"> Stocks total</v>
          </cell>
        </row>
        <row r="181">
          <cell r="A181" t="str">
            <v xml:space="preserve"> </v>
          </cell>
          <cell r="B181" t="str">
            <v>Debtors (receivables)</v>
          </cell>
        </row>
        <row r="182">
          <cell r="B182" t="str">
            <v>Long-term debtors</v>
          </cell>
        </row>
        <row r="183">
          <cell r="A183" t="str">
            <v>A26388</v>
          </cell>
          <cell r="B183" t="str">
            <v xml:space="preserve"> Interest bearing long-term amounts owed by Group companies</v>
          </cell>
        </row>
        <row r="184">
          <cell r="A184" t="str">
            <v>A26399</v>
          </cell>
          <cell r="B184" t="str">
            <v>Company internal long-term receivables</v>
          </cell>
        </row>
        <row r="185">
          <cell r="A185" t="str">
            <v>A27200</v>
          </cell>
          <cell r="B185" t="str">
            <v xml:space="preserve"> Interest bearing long-term amounts owed by associated companies</v>
          </cell>
        </row>
        <row r="186">
          <cell r="A186" t="str">
            <v>A28200</v>
          </cell>
          <cell r="B186" t="str">
            <v xml:space="preserve"> Other long-term interest bearing debtors</v>
          </cell>
        </row>
        <row r="187">
          <cell r="A187" t="str">
            <v>A28700</v>
          </cell>
          <cell r="B187" t="str">
            <v xml:space="preserve"> Pension liability debtors</v>
          </cell>
        </row>
        <row r="188">
          <cell r="A188" t="str">
            <v>A28410</v>
          </cell>
          <cell r="B188" t="str">
            <v xml:space="preserve"> Deferred tax receivable</v>
          </cell>
        </row>
        <row r="189">
          <cell r="A189" t="str">
            <v>A28400</v>
          </cell>
          <cell r="B189" t="str">
            <v xml:space="preserve"> Other long-term non-interest bearing debtors</v>
          </cell>
        </row>
        <row r="190">
          <cell r="A190" t="str">
            <v>A270XX</v>
          </cell>
          <cell r="B190" t="str">
            <v xml:space="preserve"> Long-term debtors total</v>
          </cell>
        </row>
        <row r="191">
          <cell r="B191" t="str">
            <v>Short-term debtors</v>
          </cell>
        </row>
        <row r="192">
          <cell r="A192" t="str">
            <v>A54000</v>
          </cell>
          <cell r="B192" t="str">
            <v xml:space="preserve"> Group external trade debtors</v>
          </cell>
        </row>
        <row r="193">
          <cell r="A193" t="str">
            <v>A54010</v>
          </cell>
          <cell r="B193" t="str">
            <v xml:space="preserve">  Bills of receivable</v>
          </cell>
        </row>
        <row r="194">
          <cell r="B194" t="str">
            <v xml:space="preserve"> Amounts owed by Group companies</v>
          </cell>
        </row>
        <row r="195">
          <cell r="A195" t="str">
            <v>A5407A</v>
          </cell>
          <cell r="B195" t="str">
            <v xml:space="preserve"> Intragroup trade debtors, autom. co-comp. record.</v>
          </cell>
        </row>
        <row r="196">
          <cell r="A196" t="str">
            <v>A54088</v>
          </cell>
          <cell r="B196" t="str">
            <v xml:space="preserve"> Intragroup trade debtors</v>
          </cell>
        </row>
        <row r="197">
          <cell r="A197" t="str">
            <v>A54099</v>
          </cell>
          <cell r="B197" t="str">
            <v>Company internal trade dbtors</v>
          </cell>
        </row>
        <row r="198">
          <cell r="A198" t="str">
            <v>A54199</v>
          </cell>
          <cell r="B198" t="str">
            <v>Company internal other debtors</v>
          </cell>
        </row>
        <row r="199">
          <cell r="A199" t="str">
            <v>A54288</v>
          </cell>
          <cell r="B199" t="str">
            <v xml:space="preserve"> Other intragroup interest bearing debtors</v>
          </cell>
        </row>
        <row r="200">
          <cell r="A200" t="str">
            <v>A54488</v>
          </cell>
          <cell r="B200" t="str">
            <v xml:space="preserve"> Other intragroup non-interest bearing debtors</v>
          </cell>
        </row>
        <row r="201">
          <cell r="A201" t="str">
            <v>A31400</v>
          </cell>
          <cell r="B201" t="str">
            <v xml:space="preserve"> Group external trade debtors total</v>
          </cell>
        </row>
        <row r="202">
          <cell r="A202" t="str">
            <v>A540XX</v>
          </cell>
          <cell r="B202" t="str">
            <v>Amounts owed by Group companies total</v>
          </cell>
        </row>
        <row r="203">
          <cell r="B203" t="str">
            <v xml:space="preserve">Amounts owed by associated companies </v>
          </cell>
        </row>
        <row r="204">
          <cell r="A204" t="str">
            <v>A54510</v>
          </cell>
          <cell r="B204" t="str">
            <v xml:space="preserve"> Trade debtors from associated companies</v>
          </cell>
        </row>
        <row r="205">
          <cell r="A205" t="str">
            <v>A54520</v>
          </cell>
          <cell r="B205" t="str">
            <v xml:space="preserve"> Other interest bearing amounts owed by associated companies</v>
          </cell>
        </row>
        <row r="206">
          <cell r="A206" t="str">
            <v>A54530</v>
          </cell>
          <cell r="B206" t="str">
            <v xml:space="preserve"> Other non-interest bearing amounts owed by associated companies</v>
          </cell>
        </row>
        <row r="207">
          <cell r="A207" t="str">
            <v>A545XX</v>
          </cell>
          <cell r="B207" t="str">
            <v>Amounts owed by associated companies total</v>
          </cell>
        </row>
        <row r="208">
          <cell r="A208" t="str">
            <v>A54600</v>
          </cell>
          <cell r="B208" t="str">
            <v xml:space="preserve"> Other interest bearing debtors</v>
          </cell>
        </row>
        <row r="209">
          <cell r="A209" t="str">
            <v>A54700</v>
          </cell>
          <cell r="B209" t="str">
            <v xml:space="preserve"> Other non-interest bearing debtors</v>
          </cell>
        </row>
        <row r="210">
          <cell r="A210" t="str">
            <v>A54710</v>
          </cell>
          <cell r="B210" t="str">
            <v xml:space="preserve"> Unpaid (income)taxes receivable</v>
          </cell>
        </row>
        <row r="211">
          <cell r="A211" t="str">
            <v>A54720</v>
          </cell>
          <cell r="B211" t="str">
            <v xml:space="preserve"> Unpaid interests (receivable)</v>
          </cell>
        </row>
        <row r="212">
          <cell r="A212" t="str">
            <v>A54688</v>
          </cell>
          <cell r="B212" t="str">
            <v xml:space="preserve"> Intra Group Interest receivables</v>
          </cell>
        </row>
        <row r="213">
          <cell r="A213" t="str">
            <v>A54788</v>
          </cell>
          <cell r="B213" t="str">
            <v xml:space="preserve"> Unpaid group contributions (receivables)</v>
          </cell>
        </row>
        <row r="214">
          <cell r="A214" t="str">
            <v>A54888</v>
          </cell>
          <cell r="B214" t="str">
            <v xml:space="preserve"> Outstanding  intra group FX forwards  (receivables)</v>
          </cell>
        </row>
        <row r="215">
          <cell r="A215" t="str">
            <v>A54800</v>
          </cell>
          <cell r="B215" t="str">
            <v xml:space="preserve"> Subscribed capital not paid (share issue)</v>
          </cell>
        </row>
        <row r="216">
          <cell r="A216" t="str">
            <v>A54900</v>
          </cell>
          <cell r="B216" t="str">
            <v xml:space="preserve"> Prepayments and accrued income</v>
          </cell>
        </row>
        <row r="217">
          <cell r="A217" t="str">
            <v>A55XXX</v>
          </cell>
          <cell r="B217" t="str">
            <v>Debtors total</v>
          </cell>
        </row>
        <row r="218">
          <cell r="B218" t="str">
            <v>Short-term investments</v>
          </cell>
        </row>
        <row r="219">
          <cell r="A219" t="str">
            <v>A56088</v>
          </cell>
          <cell r="B219" t="str">
            <v xml:space="preserve"> Shares in Group companies</v>
          </cell>
        </row>
        <row r="220">
          <cell r="A220" t="str">
            <v>A56000</v>
          </cell>
          <cell r="B220" t="str">
            <v xml:space="preserve"> Own shares</v>
          </cell>
        </row>
        <row r="221">
          <cell r="A221" t="str">
            <v>A56100</v>
          </cell>
          <cell r="B221" t="str">
            <v xml:space="preserve"> Other shares</v>
          </cell>
        </row>
        <row r="222">
          <cell r="A222" t="str">
            <v>A56500</v>
          </cell>
          <cell r="B222" t="str">
            <v xml:space="preserve"> Other short-term investments</v>
          </cell>
        </row>
        <row r="223">
          <cell r="A223" t="str">
            <v>A56XXX</v>
          </cell>
          <cell r="B223" t="str">
            <v>Short-term investments total</v>
          </cell>
        </row>
        <row r="224">
          <cell r="A224" t="str">
            <v>A56700</v>
          </cell>
          <cell r="B224" t="str">
            <v xml:space="preserve"> Cash in hand and in banks</v>
          </cell>
        </row>
        <row r="225">
          <cell r="A225" t="str">
            <v>A56780</v>
          </cell>
          <cell r="B225" t="str">
            <v xml:space="preserve"> RR Group bank accounts (positive balances)</v>
          </cell>
        </row>
        <row r="226">
          <cell r="A226" t="str">
            <v>A56788</v>
          </cell>
          <cell r="B226" t="str">
            <v xml:space="preserve"> RR Group bank accounts neg. balance (per company)</v>
          </cell>
        </row>
        <row r="227">
          <cell r="A227" t="str">
            <v>A6XXXX</v>
          </cell>
          <cell r="B227" t="str">
            <v>Short- term investments, cash in hand and in banks total</v>
          </cell>
        </row>
        <row r="228">
          <cell r="A228" t="str">
            <v>A70XXX</v>
          </cell>
          <cell r="B228" t="str">
            <v>CURRENT ASSETS TOTAL</v>
          </cell>
        </row>
        <row r="229">
          <cell r="A229" t="str">
            <v>A71XXX</v>
          </cell>
          <cell r="B229" t="str">
            <v>ASSETS TOTAL</v>
          </cell>
        </row>
        <row r="232">
          <cell r="A232" t="str">
            <v xml:space="preserve"> </v>
          </cell>
          <cell r="B232" t="str">
            <v>LIABILITIES</v>
          </cell>
        </row>
        <row r="233">
          <cell r="A233" t="str">
            <v xml:space="preserve"> </v>
          </cell>
          <cell r="B233" t="str">
            <v>CAPITAL AND RESERVES</v>
          </cell>
        </row>
        <row r="234">
          <cell r="A234" t="str">
            <v>L21000</v>
          </cell>
          <cell r="B234" t="str">
            <v xml:space="preserve"> Share capital</v>
          </cell>
        </row>
        <row r="235">
          <cell r="A235" t="str">
            <v>L21100</v>
          </cell>
          <cell r="B235" t="str">
            <v xml:space="preserve"> Unregistered share capital</v>
          </cell>
        </row>
        <row r="236">
          <cell r="A236" t="str">
            <v>L21400</v>
          </cell>
          <cell r="B236" t="str">
            <v xml:space="preserve"> Share premium account</v>
          </cell>
        </row>
        <row r="237">
          <cell r="A237" t="str">
            <v>L21600</v>
          </cell>
          <cell r="B237" t="str">
            <v xml:space="preserve"> Revaluation reserve</v>
          </cell>
        </row>
        <row r="238">
          <cell r="B238" t="str">
            <v>Other reserves</v>
          </cell>
        </row>
        <row r="239">
          <cell r="A239" t="str">
            <v>L22000</v>
          </cell>
          <cell r="B239" t="str">
            <v xml:space="preserve"> Reserve for own shares</v>
          </cell>
        </row>
        <row r="240">
          <cell r="A240" t="str">
            <v>L22100</v>
          </cell>
          <cell r="B240" t="str">
            <v xml:space="preserve"> Transferred from optional res.and depr.diff.</v>
          </cell>
        </row>
        <row r="241">
          <cell r="A241" t="str">
            <v>L22300</v>
          </cell>
          <cell r="B241" t="str">
            <v xml:space="preserve"> Other reserves</v>
          </cell>
        </row>
        <row r="242">
          <cell r="A242" t="str">
            <v>L22399</v>
          </cell>
          <cell r="B242" t="str">
            <v>Company internal restricted capital</v>
          </cell>
        </row>
        <row r="243">
          <cell r="A243" t="str">
            <v>L22500</v>
          </cell>
          <cell r="B243" t="str">
            <v xml:space="preserve"> Translation adjustment in restricted capital</v>
          </cell>
        </row>
        <row r="244">
          <cell r="B244" t="str">
            <v>Other reserves total</v>
          </cell>
        </row>
        <row r="245">
          <cell r="A245" t="str">
            <v>L22800</v>
          </cell>
          <cell r="B245" t="str">
            <v xml:space="preserve"> Retained earnings</v>
          </cell>
        </row>
        <row r="246">
          <cell r="A246" t="str">
            <v>L22888</v>
          </cell>
          <cell r="B246" t="str">
            <v xml:space="preserve"> Group internal retained earnings</v>
          </cell>
        </row>
        <row r="247">
          <cell r="A247" t="str">
            <v>L22805</v>
          </cell>
          <cell r="B247" t="str">
            <v xml:space="preserve">  Other non-restricted equity</v>
          </cell>
        </row>
        <row r="248">
          <cell r="A248" t="str">
            <v>L22810</v>
          </cell>
          <cell r="B248" t="str">
            <v xml:space="preserve"> Translation adjustment in non-restricted res.at acquis.date</v>
          </cell>
        </row>
        <row r="249">
          <cell r="A249" t="str">
            <v>L22899</v>
          </cell>
          <cell r="B249" t="str">
            <v>Company internal dividends</v>
          </cell>
        </row>
        <row r="250">
          <cell r="A250" t="str">
            <v>L22820</v>
          </cell>
          <cell r="B250" t="str">
            <v xml:space="preserve"> Translation difference in profits brought forward</v>
          </cell>
        </row>
        <row r="251">
          <cell r="A251" t="str">
            <v>L22825</v>
          </cell>
          <cell r="B251" t="str">
            <v xml:space="preserve"> Equity hedging curr.differences</v>
          </cell>
        </row>
        <row r="252">
          <cell r="A252" t="str">
            <v>L22830</v>
          </cell>
          <cell r="B252" t="str">
            <v xml:space="preserve"> Translation difference in profit for the financial year</v>
          </cell>
        </row>
        <row r="253">
          <cell r="A253" t="str">
            <v>L22840</v>
          </cell>
          <cell r="B253" t="str">
            <v xml:space="preserve"> Profit/loss for the financial year</v>
          </cell>
        </row>
        <row r="254">
          <cell r="A254" t="str">
            <v>L22999</v>
          </cell>
          <cell r="B254" t="str">
            <v>Company internal nonrestricted  capital</v>
          </cell>
        </row>
        <row r="255">
          <cell r="A255" t="str">
            <v>L2XXXX</v>
          </cell>
          <cell r="B255" t="str">
            <v>Capital and reserves total</v>
          </cell>
        </row>
        <row r="256">
          <cell r="A256" t="str">
            <v>L23000</v>
          </cell>
          <cell r="B256" t="str">
            <v xml:space="preserve"> MINORITY INTEREST</v>
          </cell>
        </row>
        <row r="257">
          <cell r="A257" t="str">
            <v>L23188</v>
          </cell>
          <cell r="B257" t="str">
            <v>SUBORDINATED LOANS</v>
          </cell>
        </row>
        <row r="258">
          <cell r="B258" t="str">
            <v>OPTIONAL UNTAXED RES. AND ACC. DEPR DIFF.</v>
          </cell>
        </row>
        <row r="259">
          <cell r="A259" t="str">
            <v>L24100</v>
          </cell>
          <cell r="B259" t="str">
            <v xml:space="preserve"> Accumulated depreciation difference</v>
          </cell>
        </row>
        <row r="260">
          <cell r="A260" t="str">
            <v>L24300</v>
          </cell>
          <cell r="B260" t="str">
            <v xml:space="preserve"> Other optional reserves</v>
          </cell>
        </row>
        <row r="261">
          <cell r="A261" t="str">
            <v>L24XXX</v>
          </cell>
          <cell r="B261" t="str">
            <v>Optional untaxed res. and acc. depr. difference total</v>
          </cell>
        </row>
        <row r="262">
          <cell r="B262" t="str">
            <v>CAPITAL, RESERVES AND MINORITY INTER. TOTAL</v>
          </cell>
        </row>
        <row r="263">
          <cell r="B263" t="str">
            <v>OBLIGATORY PROVISIONS</v>
          </cell>
        </row>
        <row r="264">
          <cell r="A264" t="str">
            <v>L41000</v>
          </cell>
          <cell r="B264" t="str">
            <v xml:space="preserve"> Provisions for pensions</v>
          </cell>
        </row>
        <row r="265">
          <cell r="A265" t="str">
            <v>L41010</v>
          </cell>
          <cell r="B265" t="str">
            <v xml:space="preserve"> Uncovered pension liability (not in expenses)</v>
          </cell>
        </row>
        <row r="266">
          <cell r="A266" t="str">
            <v>L42000</v>
          </cell>
          <cell r="B266" t="str">
            <v xml:space="preserve"> Provisions for taxation</v>
          </cell>
        </row>
        <row r="267">
          <cell r="A267" t="str">
            <v>L43000</v>
          </cell>
          <cell r="B267" t="str">
            <v xml:space="preserve"> Other provisions</v>
          </cell>
        </row>
        <row r="268">
          <cell r="A268" t="str">
            <v>L43XXX</v>
          </cell>
          <cell r="B268" t="str">
            <v>Obligatory provisions total</v>
          </cell>
        </row>
        <row r="269">
          <cell r="A269" t="str">
            <v xml:space="preserve"> </v>
          </cell>
          <cell r="B269" t="str">
            <v>CREDITORS</v>
          </cell>
        </row>
        <row r="270">
          <cell r="A270" t="str">
            <v xml:space="preserve"> </v>
          </cell>
          <cell r="B270" t="str">
            <v>Non-current creditors</v>
          </cell>
        </row>
        <row r="271">
          <cell r="B271" t="str">
            <v>Interest bearing</v>
          </cell>
        </row>
        <row r="272">
          <cell r="A272" t="str">
            <v>L73100</v>
          </cell>
          <cell r="B272" t="str">
            <v xml:space="preserve">  Bonds and debenture loans</v>
          </cell>
        </row>
        <row r="273">
          <cell r="A273" t="str">
            <v>L73200</v>
          </cell>
          <cell r="B273" t="str">
            <v xml:space="preserve">  Convertible bonds</v>
          </cell>
        </row>
        <row r="274">
          <cell r="A274" t="str">
            <v>L73300</v>
          </cell>
          <cell r="B274" t="str">
            <v xml:space="preserve">  Loans from credit institutions</v>
          </cell>
        </row>
        <row r="275">
          <cell r="A275" t="str">
            <v>L73400</v>
          </cell>
          <cell r="B275" t="str">
            <v xml:space="preserve">  Interest bearing Pension loans</v>
          </cell>
        </row>
        <row r="276">
          <cell r="A276" t="str">
            <v>L73500</v>
          </cell>
          <cell r="B276" t="str">
            <v xml:space="preserve">  Bills of exchange payable</v>
          </cell>
        </row>
        <row r="277">
          <cell r="A277" t="str">
            <v>L73688</v>
          </cell>
          <cell r="B277" t="str">
            <v xml:space="preserve">  Long-term loans to Group companies</v>
          </cell>
        </row>
        <row r="278">
          <cell r="A278" t="str">
            <v>L73699</v>
          </cell>
          <cell r="B278" t="str">
            <v xml:space="preserve">Company internal long-term loans </v>
          </cell>
        </row>
        <row r="279">
          <cell r="A279" t="str">
            <v>L73800</v>
          </cell>
          <cell r="B279" t="str">
            <v xml:space="preserve">  Long-term loans to associated companies</v>
          </cell>
        </row>
        <row r="280">
          <cell r="A280" t="str">
            <v>L73900</v>
          </cell>
          <cell r="B280" t="str">
            <v xml:space="preserve">  Other long-term interest bearing loans</v>
          </cell>
        </row>
        <row r="281">
          <cell r="B281" t="str">
            <v>Interest bearing total</v>
          </cell>
        </row>
        <row r="282">
          <cell r="B282" t="str">
            <v xml:space="preserve">Non-interest bearing </v>
          </cell>
        </row>
        <row r="283">
          <cell r="A283" t="str">
            <v>L74000</v>
          </cell>
          <cell r="B283" t="str">
            <v xml:space="preserve"> Non-interest bearing pension loans</v>
          </cell>
        </row>
        <row r="284">
          <cell r="A284" t="str">
            <v>L74100</v>
          </cell>
          <cell r="B284" t="str">
            <v xml:space="preserve"> Deferred tax liability</v>
          </cell>
        </row>
        <row r="285">
          <cell r="A285" t="str">
            <v>L74110</v>
          </cell>
          <cell r="B285" t="str">
            <v xml:space="preserve"> Long-term advance payments</v>
          </cell>
        </row>
        <row r="286">
          <cell r="A286" t="str">
            <v>L74288</v>
          </cell>
          <cell r="B286" t="str">
            <v xml:space="preserve"> Other intragroup long-term non-interest bearing creditors</v>
          </cell>
        </row>
        <row r="287">
          <cell r="A287" t="str">
            <v>L74299</v>
          </cell>
          <cell r="B287" t="str">
            <v>Company internal long-term non-interest bearing creditors</v>
          </cell>
        </row>
        <row r="288">
          <cell r="A288" t="str">
            <v>L74600</v>
          </cell>
          <cell r="B288" t="str">
            <v xml:space="preserve"> Other long-term non-interest bearing creditors</v>
          </cell>
        </row>
        <row r="289">
          <cell r="A289" t="str">
            <v>L74700</v>
          </cell>
          <cell r="B289" t="str">
            <v xml:space="preserve"> Long-term non-int. bearing amounts owed to associated companies</v>
          </cell>
        </row>
        <row r="290">
          <cell r="B290" t="str">
            <v>Non-interest bearing total</v>
          </cell>
        </row>
        <row r="291">
          <cell r="B291" t="str">
            <v>Non-current creditors total</v>
          </cell>
        </row>
        <row r="292">
          <cell r="A292" t="str">
            <v xml:space="preserve"> </v>
          </cell>
          <cell r="B292" t="str">
            <v>Current creditors</v>
          </cell>
        </row>
        <row r="293">
          <cell r="B293" t="str">
            <v>Interest bearing</v>
          </cell>
        </row>
        <row r="294">
          <cell r="A294" t="str">
            <v>L76100</v>
          </cell>
          <cell r="B294" t="str">
            <v xml:space="preserve"> Loans from credit institutions</v>
          </cell>
        </row>
        <row r="295">
          <cell r="A295" t="str">
            <v>L76300</v>
          </cell>
          <cell r="B295" t="str">
            <v xml:space="preserve"> Short-term interest bearing pension loans</v>
          </cell>
        </row>
        <row r="296">
          <cell r="A296" t="str">
            <v>L76488</v>
          </cell>
          <cell r="B296" t="str">
            <v xml:space="preserve">  Short-term interest bearing amounts owed to Group companies</v>
          </cell>
        </row>
        <row r="297">
          <cell r="A297" t="str">
            <v>L76499</v>
          </cell>
          <cell r="B297" t="str">
            <v>Company internal short-term interest bearing loans</v>
          </cell>
        </row>
        <row r="298">
          <cell r="A298" t="str">
            <v>L76600</v>
          </cell>
          <cell r="B298" t="str">
            <v xml:space="preserve"> Short-term int. bearing amounts owed to associated companies </v>
          </cell>
        </row>
        <row r="299">
          <cell r="A299" t="str">
            <v>L76800</v>
          </cell>
          <cell r="B299" t="str">
            <v xml:space="preserve"> Bills of exchange payable</v>
          </cell>
        </row>
        <row r="300">
          <cell r="A300" t="str">
            <v>L76900</v>
          </cell>
          <cell r="B300" t="str">
            <v xml:space="preserve"> Other short-term interest bearing creditors</v>
          </cell>
        </row>
        <row r="301">
          <cell r="B301" t="str">
            <v>Interest bearing short-term creditors total</v>
          </cell>
        </row>
        <row r="302">
          <cell r="B302" t="str">
            <v>Non-interest bearing</v>
          </cell>
        </row>
        <row r="303">
          <cell r="A303" t="str">
            <v>L78000</v>
          </cell>
          <cell r="B303" t="str">
            <v xml:space="preserve"> Group external advance payments</v>
          </cell>
        </row>
        <row r="304">
          <cell r="A304" t="str">
            <v>L78010</v>
          </cell>
          <cell r="B304" t="str">
            <v xml:space="preserve"> Advance payments from associated companies</v>
          </cell>
        </row>
        <row r="305">
          <cell r="A305" t="str">
            <v>L78088</v>
          </cell>
          <cell r="B305" t="str">
            <v xml:space="preserve"> Advance payments from Group companies</v>
          </cell>
        </row>
        <row r="306">
          <cell r="A306" t="str">
            <v>L78100</v>
          </cell>
          <cell r="B306" t="str">
            <v xml:space="preserve"> Group external trade creditors </v>
          </cell>
        </row>
        <row r="307">
          <cell r="A307" t="str">
            <v>L7817A</v>
          </cell>
          <cell r="B307" t="str">
            <v xml:space="preserve"> Intragroup trade creditors, autom. recording</v>
          </cell>
        </row>
        <row r="308">
          <cell r="A308" t="str">
            <v>L78188</v>
          </cell>
          <cell r="B308" t="str">
            <v xml:space="preserve"> Intragroup trade creditors </v>
          </cell>
        </row>
        <row r="309">
          <cell r="A309" t="str">
            <v>L78199</v>
          </cell>
          <cell r="B309" t="str">
            <v xml:space="preserve">Company internal trade creditors </v>
          </cell>
        </row>
        <row r="310">
          <cell r="A310" t="str">
            <v>L78200</v>
          </cell>
          <cell r="B310" t="str">
            <v xml:space="preserve"> Trade creditors to associated companies</v>
          </cell>
        </row>
        <row r="311">
          <cell r="A311" t="str">
            <v>L78320</v>
          </cell>
          <cell r="B311" t="str">
            <v xml:space="preserve">  Unpaid interests (payable)</v>
          </cell>
        </row>
        <row r="312">
          <cell r="A312" t="str">
            <v>L78288</v>
          </cell>
          <cell r="B312" t="str">
            <v xml:space="preserve">  Inragroup unpaid  interests ( payables)</v>
          </cell>
        </row>
        <row r="313">
          <cell r="A313" t="str">
            <v>L78488</v>
          </cell>
          <cell r="B313" t="str">
            <v xml:space="preserve"> Outstanding intra group FX forwards ( payables)</v>
          </cell>
        </row>
        <row r="314">
          <cell r="A314" t="str">
            <v>L78388</v>
          </cell>
          <cell r="B314" t="str">
            <v xml:space="preserve"> Unpaid group contributions ( payables)</v>
          </cell>
        </row>
        <row r="315">
          <cell r="A315" t="str">
            <v>L78910</v>
          </cell>
          <cell r="B315" t="str">
            <v>Unpaid (income) taxes</v>
          </cell>
        </row>
        <row r="316">
          <cell r="A316" t="str">
            <v>L78300</v>
          </cell>
          <cell r="B316" t="str">
            <v xml:space="preserve"> Other accruals and deferred income</v>
          </cell>
        </row>
        <row r="317">
          <cell r="A317" t="str">
            <v>L78588</v>
          </cell>
          <cell r="B317" t="str">
            <v xml:space="preserve"> Other intragroup short-term non-interest bearing creditors</v>
          </cell>
        </row>
        <row r="318">
          <cell r="A318" t="str">
            <v>L78599</v>
          </cell>
          <cell r="B318" t="str">
            <v>Company internal short-term non-interest bearing creditors</v>
          </cell>
        </row>
        <row r="319">
          <cell r="A319" t="str">
            <v>L78700</v>
          </cell>
          <cell r="B319" t="str">
            <v xml:space="preserve"> Other short-term non-interest bearing amounts owed to associated companies</v>
          </cell>
        </row>
        <row r="320">
          <cell r="A320" t="str">
            <v>L78900</v>
          </cell>
          <cell r="B320" t="str">
            <v xml:space="preserve"> Other short-term non-interest bearing creditors (inc.tax,personell)</v>
          </cell>
        </row>
        <row r="321">
          <cell r="B321" t="str">
            <v>Non-interest short-term creditors total</v>
          </cell>
        </row>
        <row r="322">
          <cell r="B322" t="str">
            <v>Current creditors total</v>
          </cell>
        </row>
        <row r="323">
          <cell r="A323" t="str">
            <v>L80100</v>
          </cell>
          <cell r="B323" t="str">
            <v>CREDITORS TOTAL</v>
          </cell>
        </row>
        <row r="324">
          <cell r="B324" t="str">
            <v>CREDITORS AND PROVISIONS FOR LIABILITIES AND CHARGES TOTAL</v>
          </cell>
        </row>
        <row r="325">
          <cell r="A325" t="str">
            <v>L80200</v>
          </cell>
          <cell r="B325" t="str">
            <v>LIABILITIES TOTAL</v>
          </cell>
        </row>
        <row r="327">
          <cell r="A327" t="str">
            <v>L99999</v>
          </cell>
          <cell r="B327" t="str">
            <v>DIFFERENCE IN BALANCE SHEET</v>
          </cell>
        </row>
        <row r="328">
          <cell r="A328" t="str">
            <v>PLINV</v>
          </cell>
          <cell r="B328" t="str">
            <v>DIFF. IN CHANGE IN FINISHED PRODUCTS INV.</v>
          </cell>
        </row>
        <row r="330">
          <cell r="B330" t="str">
            <v>PERSONNEL</v>
          </cell>
        </row>
        <row r="332">
          <cell r="A332" t="str">
            <v>XH110</v>
          </cell>
          <cell r="B332" t="str">
            <v>Permanent  staff</v>
          </cell>
        </row>
        <row r="333">
          <cell r="A333" t="str">
            <v>XH120</v>
          </cell>
          <cell r="B333" t="str">
            <v>Permanent  workers</v>
          </cell>
        </row>
        <row r="334">
          <cell r="A334" t="str">
            <v>XH130</v>
          </cell>
          <cell r="B334" t="str">
            <v>Permanent personnel total</v>
          </cell>
        </row>
        <row r="336">
          <cell r="A336" t="str">
            <v>XH140</v>
          </cell>
          <cell r="B336" t="str">
            <v>Temporary  staff</v>
          </cell>
        </row>
        <row r="337">
          <cell r="A337" t="str">
            <v>XH150</v>
          </cell>
          <cell r="B337" t="str">
            <v>Temporary  workers</v>
          </cell>
        </row>
        <row r="338">
          <cell r="A338" t="str">
            <v>XH160</v>
          </cell>
          <cell r="B338" t="str">
            <v>Temporary  personnel total</v>
          </cell>
        </row>
        <row r="340">
          <cell r="A340" t="str">
            <v>XH180</v>
          </cell>
          <cell r="B340" t="str">
            <v>Own workers total</v>
          </cell>
        </row>
        <row r="341">
          <cell r="A341" t="str">
            <v>XH170</v>
          </cell>
          <cell r="B341" t="str">
            <v>Own staff total</v>
          </cell>
        </row>
        <row r="342">
          <cell r="A342" t="str">
            <v>XH190</v>
          </cell>
          <cell r="B342" t="str">
            <v>Payroll total</v>
          </cell>
        </row>
        <row r="344">
          <cell r="A344" t="str">
            <v>XH230</v>
          </cell>
          <cell r="B344" t="str">
            <v>Laid-off personnel</v>
          </cell>
        </row>
        <row r="345">
          <cell r="A345" t="str">
            <v>XH220</v>
          </cell>
          <cell r="B345" t="str">
            <v>Long absences</v>
          </cell>
        </row>
        <row r="346">
          <cell r="A346" t="str">
            <v>XH235</v>
          </cell>
          <cell r="B346" t="str">
            <v>Personnel  absent total</v>
          </cell>
        </row>
        <row r="348">
          <cell r="A348" t="str">
            <v>XH240</v>
          </cell>
          <cell r="B348" t="str">
            <v>Own active personnel</v>
          </cell>
        </row>
        <row r="350">
          <cell r="A350" t="str">
            <v>XH200</v>
          </cell>
          <cell r="B350" t="str">
            <v>Pers. required for revamping</v>
          </cell>
        </row>
        <row r="351">
          <cell r="A351" t="str">
            <v>XH203</v>
          </cell>
          <cell r="B351" t="str">
            <v>Pers. required for expansion</v>
          </cell>
        </row>
        <row r="352">
          <cell r="A352" t="str">
            <v>XH205</v>
          </cell>
          <cell r="B352" t="str">
            <v>External outside payroll</v>
          </cell>
        </row>
        <row r="354">
          <cell r="A354" t="str">
            <v>XH100</v>
          </cell>
          <cell r="B354" t="str">
            <v>Active personnel total</v>
          </cell>
        </row>
        <row r="355">
          <cell r="A355" t="str">
            <v>XH210</v>
          </cell>
          <cell r="B355" t="str">
            <v>Personnel total</v>
          </cell>
        </row>
        <row r="358">
          <cell r="B358" t="str">
            <v>INFORMATION FOR KEY FIGURES ETC.</v>
          </cell>
        </row>
        <row r="360">
          <cell r="A360" t="str">
            <v>X20000</v>
          </cell>
          <cell r="B360" t="str">
            <v>Invoicing total; V.A.T included</v>
          </cell>
        </row>
        <row r="361">
          <cell r="A361" t="str">
            <v>X20010</v>
          </cell>
          <cell r="B361" t="str">
            <v>Invoicing RR-Group internal; V.A.T included</v>
          </cell>
        </row>
        <row r="363">
          <cell r="A363" t="str">
            <v>XP110</v>
          </cell>
          <cell r="B363" t="str">
            <v>Steel production Raahe (1000 t)</v>
          </cell>
        </row>
        <row r="364">
          <cell r="A364" t="str">
            <v>XP115</v>
          </cell>
          <cell r="B364" t="str">
            <v>Division internal deliveries (1000 t)</v>
          </cell>
        </row>
        <row r="365">
          <cell r="A365" t="str">
            <v>XP100</v>
          </cell>
          <cell r="B365" t="str">
            <v>Prime production (1000 t)</v>
          </cell>
        </row>
        <row r="368">
          <cell r="B368" t="str">
            <v>INVESTMENTS</v>
          </cell>
        </row>
        <row r="369">
          <cell r="A369" t="str">
            <v>RF1000</v>
          </cell>
          <cell r="B369" t="str">
            <v>Intangible investments</v>
          </cell>
        </row>
        <row r="370">
          <cell r="A370" t="str">
            <v>RF1088</v>
          </cell>
          <cell r="B370" t="str">
            <v xml:space="preserve"> - Intragroup intang.investments(incl.on prev.row)</v>
          </cell>
        </row>
        <row r="371">
          <cell r="A371" t="str">
            <v>RF2000</v>
          </cell>
          <cell r="B371" t="str">
            <v>Tangible investments</v>
          </cell>
        </row>
        <row r="372">
          <cell r="A372" t="str">
            <v>RF2088</v>
          </cell>
          <cell r="B372" t="str">
            <v xml:space="preserve"> - Intragroup tang.investments(incl.on prev.row)</v>
          </cell>
        </row>
        <row r="373">
          <cell r="A373" t="str">
            <v>RF3000</v>
          </cell>
          <cell r="B373" t="str">
            <v>Investment in stocks and shares</v>
          </cell>
        </row>
        <row r="374">
          <cell r="A374" t="str">
            <v>RF3088</v>
          </cell>
          <cell r="B374" t="str">
            <v xml:space="preserve"> - Group intern.inv. in shares(incl. prev.row)</v>
          </cell>
        </row>
        <row r="375">
          <cell r="A375" t="str">
            <v>RF3990</v>
          </cell>
          <cell r="B375" t="str">
            <v>GROSS INVESTMENTS</v>
          </cell>
        </row>
        <row r="376">
          <cell r="A376" t="str">
            <v>RF3999</v>
          </cell>
          <cell r="B376" t="str">
            <v>RAUTARUUKKI GROUP EXTERNAL GROSS  INVEST.</v>
          </cell>
        </row>
        <row r="378">
          <cell r="B378" t="str">
            <v>FIXED ASSET SALES</v>
          </cell>
        </row>
        <row r="379">
          <cell r="A379" t="str">
            <v>RF5000</v>
          </cell>
          <cell r="B379" t="str">
            <v>Sales of intangible assets</v>
          </cell>
        </row>
        <row r="380">
          <cell r="A380" t="str">
            <v>RF5088</v>
          </cell>
          <cell r="B380" t="str">
            <v xml:space="preserve"> - Intragroup sales on intang.(incl.on prev.row)</v>
          </cell>
        </row>
        <row r="381">
          <cell r="A381" t="str">
            <v>RF6000</v>
          </cell>
          <cell r="B381" t="str">
            <v>Sales of tangible assets</v>
          </cell>
        </row>
        <row r="382">
          <cell r="A382" t="str">
            <v>RF6088</v>
          </cell>
          <cell r="B382" t="str">
            <v xml:space="preserve"> - Intragroup sales of tang.assets(incl.on prev.row)</v>
          </cell>
        </row>
        <row r="383">
          <cell r="A383" t="str">
            <v>RF7000</v>
          </cell>
          <cell r="B383" t="str">
            <v>Sales of stocks and shares</v>
          </cell>
        </row>
        <row r="384">
          <cell r="A384" t="str">
            <v>RF7088</v>
          </cell>
          <cell r="B384" t="str">
            <v xml:space="preserve"> - Intragroup sales of stocks and shares(incl.on prev.row)</v>
          </cell>
        </row>
        <row r="385">
          <cell r="A385" t="str">
            <v>RF7100</v>
          </cell>
          <cell r="B385" t="str">
            <v>FIXED ASSET SALES TOTAL</v>
          </cell>
        </row>
        <row r="386">
          <cell r="A386" t="str">
            <v>RF7200</v>
          </cell>
          <cell r="B386" t="str">
            <v>RAUTARUUKKI GROUP EXTERNAL  SALES OF FIXED ASSETS</v>
          </cell>
        </row>
        <row r="388">
          <cell r="A388" t="str">
            <v>RF8000</v>
          </cell>
          <cell r="B388" t="str">
            <v>PROFIT(+)OR LOSS(-)ON SALES OF FIXED ASSETS</v>
          </cell>
        </row>
        <row r="389">
          <cell r="A389" t="str">
            <v>RF8010</v>
          </cell>
          <cell r="B389" t="str">
            <v xml:space="preserve"> - From sales of external shares and other investments</v>
          </cell>
        </row>
        <row r="390">
          <cell r="A390" t="str">
            <v>RF8188</v>
          </cell>
          <cell r="B390" t="str">
            <v xml:space="preserve"> -Intragroup profits and loss of fixed assets</v>
          </cell>
        </row>
        <row r="391">
          <cell r="A391" t="str">
            <v>RF8110</v>
          </cell>
          <cell r="B391" t="str">
            <v>GROUP EXTERN.PROFIT/LOSS ON FIXED ASSETS</v>
          </cell>
        </row>
        <row r="393">
          <cell r="A393" t="str">
            <v>RF8555</v>
          </cell>
          <cell r="B393" t="str">
            <v>Unpaid investments , 1.1.</v>
          </cell>
        </row>
        <row r="394">
          <cell r="A394" t="str">
            <v>RF8557</v>
          </cell>
          <cell r="B394" t="str">
            <v>Unpaid investments, period end</v>
          </cell>
        </row>
        <row r="395">
          <cell r="A395" t="str">
            <v>RF8559</v>
          </cell>
          <cell r="B395" t="str">
            <v>Change in unpaid investemens</v>
          </cell>
        </row>
        <row r="396">
          <cell r="A396" t="str">
            <v>RF8200</v>
          </cell>
          <cell r="B396" t="str">
            <v>NET INVESTMENTS</v>
          </cell>
        </row>
        <row r="397">
          <cell r="A397" t="str">
            <v>RF8210</v>
          </cell>
          <cell r="B397" t="str">
            <v>RR GROUP EXTERNAL NET INVESTMENTS</v>
          </cell>
        </row>
        <row r="399">
          <cell r="B399" t="str">
            <v>MATCHING FIGURES</v>
          </cell>
        </row>
        <row r="400">
          <cell r="A400" t="str">
            <v>RF8300</v>
          </cell>
          <cell r="B400" t="str">
            <v xml:space="preserve"> - Intangible assets 1.1.</v>
          </cell>
        </row>
        <row r="401">
          <cell r="A401" t="str">
            <v>RF8310</v>
          </cell>
          <cell r="B401" t="str">
            <v xml:space="preserve"> - Tangible assets 1.1.</v>
          </cell>
        </row>
        <row r="402">
          <cell r="A402" t="str">
            <v>RF8320</v>
          </cell>
          <cell r="B402" t="str">
            <v xml:space="preserve"> - Subsidiary shares 1.1.</v>
          </cell>
        </row>
        <row r="403">
          <cell r="A403" t="str">
            <v>RF8330</v>
          </cell>
          <cell r="B403" t="str">
            <v xml:space="preserve"> - Other stocks and shares 1.1.</v>
          </cell>
        </row>
        <row r="404">
          <cell r="B404" t="str">
            <v>Fixed asset in the beginning of the year</v>
          </cell>
        </row>
        <row r="405">
          <cell r="A405" t="str">
            <v>RF8500</v>
          </cell>
          <cell r="B405" t="str">
            <v>Intangible assets in the end of the period</v>
          </cell>
        </row>
        <row r="406">
          <cell r="A406" t="str">
            <v>RF8510</v>
          </cell>
          <cell r="B406" t="str">
            <v>Tangible assets in the end of the period</v>
          </cell>
        </row>
        <row r="407">
          <cell r="A407" t="str">
            <v>RF8520</v>
          </cell>
          <cell r="B407" t="str">
            <v>Stocs and shares in the end of the period</v>
          </cell>
        </row>
        <row r="409">
          <cell r="A409" t="str">
            <v>RF8530</v>
          </cell>
          <cell r="B409" t="str">
            <v>Depreciation</v>
          </cell>
        </row>
        <row r="410">
          <cell r="A410" t="str">
            <v>RF8550</v>
          </cell>
          <cell r="B410" t="str">
            <v>NET INVESTMENTS</v>
          </cell>
        </row>
        <row r="411">
          <cell r="A411" t="str">
            <v>RF8559</v>
          </cell>
          <cell r="B411" t="str">
            <v>Change in unpaid investments</v>
          </cell>
        </row>
        <row r="412">
          <cell r="B412" t="str">
            <v>PROFIT(+)OR LOSS(-)ON SALES OF FIXED ASSETS</v>
          </cell>
        </row>
        <row r="413">
          <cell r="A413" t="str">
            <v>RF8560</v>
          </cell>
          <cell r="B413" t="str">
            <v xml:space="preserve"> - Revaluations (+/-)</v>
          </cell>
        </row>
        <row r="414">
          <cell r="A414" t="str">
            <v>RF8565</v>
          </cell>
        </row>
        <row r="415">
          <cell r="A415" t="str">
            <v>RF8570</v>
          </cell>
          <cell r="B415" t="str">
            <v xml:space="preserve"> Translation adjustments</v>
          </cell>
        </row>
        <row r="416">
          <cell r="A416" t="str">
            <v>RF8561</v>
          </cell>
          <cell r="B416" t="str">
            <v xml:space="preserve"> - Changes from i.e. mergers (not paid), Group internal</v>
          </cell>
        </row>
        <row r="417">
          <cell r="A417" t="str">
            <v>RF8562</v>
          </cell>
          <cell r="B417" t="str">
            <v xml:space="preserve"> - Changes from i.e. mergers (not paid), Group external</v>
          </cell>
        </row>
        <row r="418">
          <cell r="A418" t="str">
            <v>RF8580</v>
          </cell>
          <cell r="B418" t="str">
            <v>FIXED ASSET CHANGE</v>
          </cell>
        </row>
        <row r="419">
          <cell r="A419" t="str">
            <v>RF8590</v>
          </cell>
          <cell r="B419" t="str">
            <v>NET INVESTMENTS IN CALCULATION ABOVE</v>
          </cell>
        </row>
        <row r="420">
          <cell r="A420" t="str">
            <v>RF8599</v>
          </cell>
          <cell r="B420" t="str">
            <v>DIFFERENCE (should be=0)</v>
          </cell>
        </row>
        <row r="421">
          <cell r="A421" t="str">
            <v>RF8600</v>
          </cell>
          <cell r="B421" t="str">
            <v>Investments booked to expenses</v>
          </cell>
        </row>
        <row r="422">
          <cell r="A422" t="str">
            <v>RF8610</v>
          </cell>
          <cell r="B422" t="str">
            <v>Investments booked to expenses and activated, total</v>
          </cell>
        </row>
        <row r="424">
          <cell r="B424" t="str">
            <v>NET WORKING CAPITAL</v>
          </cell>
        </row>
        <row r="425">
          <cell r="A425" t="str">
            <v>RW1000</v>
          </cell>
          <cell r="B425" t="str">
            <v>Inventories</v>
          </cell>
        </row>
        <row r="426">
          <cell r="A426" t="str">
            <v>RW1001</v>
          </cell>
          <cell r="B426" t="str">
            <v>- Adjustments in inventories</v>
          </cell>
        </row>
        <row r="427">
          <cell r="A427" t="str">
            <v>RW1010</v>
          </cell>
          <cell r="B427" t="str">
            <v>Accounts receivable</v>
          </cell>
        </row>
        <row r="428">
          <cell r="A428" t="str">
            <v>RW1011</v>
          </cell>
          <cell r="B428" t="str">
            <v xml:space="preserve"> - Adjustments in acc.receivables</v>
          </cell>
        </row>
        <row r="429">
          <cell r="A429" t="str">
            <v>RW1020</v>
          </cell>
          <cell r="B429" t="str">
            <v>Other short term receivable</v>
          </cell>
        </row>
        <row r="430">
          <cell r="A430" t="str">
            <v>RW1021</v>
          </cell>
          <cell r="B430" t="str">
            <v xml:space="preserve"> - Adjustments in other receivable</v>
          </cell>
        </row>
        <row r="431">
          <cell r="A431" t="str">
            <v>RW1030</v>
          </cell>
          <cell r="B431" t="str">
            <v>Accounts payable</v>
          </cell>
        </row>
        <row r="432">
          <cell r="A432" t="str">
            <v>RW1032</v>
          </cell>
          <cell r="B432" t="str">
            <v xml:space="preserve"> - Unpaid investments</v>
          </cell>
        </row>
        <row r="433">
          <cell r="A433" t="str">
            <v>RW1031</v>
          </cell>
          <cell r="B433" t="str">
            <v xml:space="preserve"> - Adjustments to acc. payable</v>
          </cell>
        </row>
        <row r="434">
          <cell r="A434" t="str">
            <v>RW1040</v>
          </cell>
          <cell r="B434" t="str">
            <v>Other short term debt</v>
          </cell>
        </row>
        <row r="435">
          <cell r="A435" t="str">
            <v>RW1041</v>
          </cell>
          <cell r="B435" t="str">
            <v xml:space="preserve"> - Adjustments in other short term debt</v>
          </cell>
        </row>
        <row r="436">
          <cell r="A436" t="str">
            <v>RW1100</v>
          </cell>
          <cell r="B436" t="str">
            <v>NET WORKING CAPITAL</v>
          </cell>
        </row>
        <row r="437">
          <cell r="B437" t="str">
            <v>Adjustments, total</v>
          </cell>
        </row>
        <row r="438">
          <cell r="A438" t="str">
            <v>RW1200</v>
          </cell>
          <cell r="B438" t="str">
            <v>CHANGE IN NET WORKING CAPITAL</v>
          </cell>
        </row>
        <row r="439">
          <cell r="A439" t="str">
            <v>RW1300</v>
          </cell>
          <cell r="B439" t="str">
            <v>NET WORKING CAPITAL EXCLUDING ACCRUALS</v>
          </cell>
        </row>
        <row r="440">
          <cell r="B440" t="str">
            <v>ADJUSTMENTS IN CASH FLOW FROM OPERATIONS</v>
          </cell>
        </row>
        <row r="441">
          <cell r="A441" t="str">
            <v>RW010</v>
          </cell>
          <cell r="B441" t="str">
            <v>Unrealized currency exch.differenses</v>
          </cell>
        </row>
        <row r="442">
          <cell r="A442" t="str">
            <v>RW015</v>
          </cell>
          <cell r="B442" t="str">
            <v>Unpaid taxes</v>
          </cell>
        </row>
        <row r="443">
          <cell r="A443" t="str">
            <v>RW019</v>
          </cell>
          <cell r="B443" t="str">
            <v xml:space="preserve">Unpaid other operating income </v>
          </cell>
        </row>
        <row r="444">
          <cell r="A444" t="str">
            <v>RW020</v>
          </cell>
          <cell r="B444" t="str">
            <v>Unpaid other operating expenses</v>
          </cell>
        </row>
        <row r="445">
          <cell r="A445" t="str">
            <v>RW030</v>
          </cell>
          <cell r="B445" t="str">
            <v>Unpaid other operating income</v>
          </cell>
        </row>
        <row r="446">
          <cell r="A446" t="str">
            <v>RW040</v>
          </cell>
          <cell r="B446" t="str">
            <v>Unpaid other operating expenses</v>
          </cell>
        </row>
        <row r="447">
          <cell r="A447" t="str">
            <v>RW050</v>
          </cell>
          <cell r="B447" t="str">
            <v>Unpaid extraordinary items</v>
          </cell>
        </row>
        <row r="448">
          <cell r="A448" t="str">
            <v>RW060</v>
          </cell>
          <cell r="B448" t="str">
            <v>Adjustments to interest bearing liabilities</v>
          </cell>
        </row>
        <row r="449">
          <cell r="A449" t="str">
            <v>RW070</v>
          </cell>
          <cell r="B449" t="str">
            <v>Adjustments to non-inter.bear. liabil.and provis.</v>
          </cell>
        </row>
        <row r="451">
          <cell r="B451" t="str">
            <v>KEY FIGURES</v>
          </cell>
        </row>
        <row r="453">
          <cell r="B453" t="str">
            <v>GROSS MARGIN</v>
          </cell>
        </row>
        <row r="454">
          <cell r="B454" t="str">
            <v>OPERATING INCOME</v>
          </cell>
        </row>
        <row r="455">
          <cell r="B455" t="str">
            <v>INCOME FROM OPERATIONS</v>
          </cell>
        </row>
        <row r="457">
          <cell r="B457" t="str">
            <v>GROSS MARGIN/ OPERATING INCOME (%)</v>
          </cell>
        </row>
        <row r="458">
          <cell r="B458" t="str">
            <v>OPERATING PROFIT/ OPERATING INCOME (%)</v>
          </cell>
        </row>
        <row r="459">
          <cell r="B459" t="str">
            <v>RETURN ON NET ASSETS (RONA) %</v>
          </cell>
        </row>
        <row r="460">
          <cell r="B460" t="str">
            <v>EQUITY (%)</v>
          </cell>
        </row>
        <row r="461">
          <cell r="B461" t="str">
            <v>INVESTMENT PAYOUT RATIO</v>
          </cell>
        </row>
        <row r="463">
          <cell r="B463" t="str">
            <v>NETWORKING CAPITAL (E &amp; I)</v>
          </cell>
        </row>
        <row r="464">
          <cell r="B464" t="str">
            <v>BALANCE SHEET WORKING CAPITAL, EXT</v>
          </cell>
        </row>
        <row r="466">
          <cell r="B466" t="str">
            <v>ACC. RECEIVABLE/ TURNAROUND</v>
          </cell>
        </row>
        <row r="467">
          <cell r="B467" t="str">
            <v>NOTE! ACC. RECEIV./ TURNAR. calc. from ext turnov (used in Group monthly rep.)</v>
          </cell>
        </row>
        <row r="468">
          <cell r="B468" t="str">
            <v>STOCKS/ TURNOVER (%)</v>
          </cell>
        </row>
        <row r="469">
          <cell r="B469" t="str">
            <v>ACCOUNT PAYABLE / TURNARAUND</v>
          </cell>
        </row>
        <row r="470">
          <cell r="B470" t="str">
            <v>PURCHASES OF MATERIAL/TURNOVER (%)</v>
          </cell>
        </row>
        <row r="471">
          <cell r="B471" t="str">
            <v>RETURN ON (total) ASSETS (ROA) %</v>
          </cell>
        </row>
        <row r="473">
          <cell r="B473" t="str">
            <v>INT. BEARING NET LIABILITIES</v>
          </cell>
        </row>
        <row r="474">
          <cell r="B474" t="str">
            <v>GEARING</v>
          </cell>
        </row>
        <row r="476">
          <cell r="B476" t="str">
            <v xml:space="preserve">CAPITAL EMPLOYED, EXCLUDING OWN SHARES, IN THE END OF PERIOD </v>
          </cell>
        </row>
        <row r="477">
          <cell r="B477" t="str">
            <v>RONA, UPPERS</v>
          </cell>
        </row>
        <row r="478">
          <cell r="B478" t="str">
            <v>RONA, DOWNERS</v>
          </cell>
        </row>
        <row r="481">
          <cell r="B481" t="str">
            <v>CASH FLOW  STATEMENT</v>
          </cell>
        </row>
        <row r="482">
          <cell r="B482" t="str">
            <v>(New formula from year 2000, budget figures not completely comparable)</v>
          </cell>
        </row>
        <row r="483">
          <cell r="B483" t="str">
            <v>M €</v>
          </cell>
        </row>
        <row r="484">
          <cell r="B484" t="str">
            <v>CASH FLOW FROM OPERATING ACTIVITIES</v>
          </cell>
        </row>
        <row r="485">
          <cell r="B485" t="str">
            <v xml:space="preserve">   OPERATING PROFIT</v>
          </cell>
        </row>
        <row r="486">
          <cell r="B486" t="str">
            <v xml:space="preserve">   DEPRECIATION</v>
          </cell>
        </row>
        <row r="487">
          <cell r="B487" t="str">
            <v xml:space="preserve">   OTHER ADJUSTMENTS</v>
          </cell>
        </row>
        <row r="488">
          <cell r="B488" t="str">
            <v>CASH FLOW BEFORE WORKING CAPITAL CHANGES</v>
          </cell>
        </row>
        <row r="489">
          <cell r="B489" t="str">
            <v>CHANGE IN WORKING CAPITAL</v>
          </cell>
        </row>
        <row r="490">
          <cell r="B490" t="str">
            <v xml:space="preserve">   CHANGE IN CURRENT NON-INTEREST BEARING DEBTORS</v>
          </cell>
        </row>
        <row r="491">
          <cell r="B491" t="str">
            <v xml:space="preserve">   CHANGE IN INVENTORIES</v>
          </cell>
        </row>
        <row r="492">
          <cell r="B492" t="str">
            <v xml:space="preserve">   CHANGE IN CURRENT NON-INTEREST BEARING CREDITORS</v>
          </cell>
        </row>
        <row r="493">
          <cell r="B493" t="str">
            <v>CHANGE IN WORKING CAPITAL</v>
          </cell>
        </row>
        <row r="494">
          <cell r="B494" t="str">
            <v>CASH FLOW BEFORE FINANCING ITEMS AND TAXES</v>
          </cell>
        </row>
        <row r="495">
          <cell r="B495" t="str">
            <v>INTEREST AND OTHER FINANCING ITEMS</v>
          </cell>
        </row>
        <row r="496">
          <cell r="B496" t="str">
            <v>TAXES</v>
          </cell>
        </row>
        <row r="497">
          <cell r="B497" t="str">
            <v>INTRA-GROUP CONTRIBUTIONS</v>
          </cell>
        </row>
        <row r="498">
          <cell r="B498" t="str">
            <v>CASH FLOW BEFORE EXTRAORDINARY ITEMS</v>
          </cell>
        </row>
        <row r="499">
          <cell r="B499" t="str">
            <v>CASH FLOW FROM EXTRAORDINARY ITEMS</v>
          </cell>
        </row>
        <row r="501">
          <cell r="B501" t="str">
            <v>CASH FLOW FROM OPERATIONS</v>
          </cell>
        </row>
        <row r="503">
          <cell r="B503" t="str">
            <v>CASH FLOW FROM INVESTING ACTIVITIES</v>
          </cell>
        </row>
        <row r="505">
          <cell r="B505" t="str">
            <v>CASH FLOW BEFORE FINANCING</v>
          </cell>
        </row>
        <row r="507">
          <cell r="B507" t="str">
            <v>DIVIDENDS PAID</v>
          </cell>
        </row>
        <row r="508">
          <cell r="B508" t="str">
            <v>CASH FLOW BEFORE OTHER FINANCING ACTIVITIES</v>
          </cell>
        </row>
        <row r="511">
          <cell r="B511" t="str">
            <v>CASH FLOW  STATEMENT (used in the financial and interim statements)</v>
          </cell>
        </row>
        <row r="512">
          <cell r="B512" t="str">
            <v>(New formula from year 2000, budget figures not completely comparable)</v>
          </cell>
        </row>
        <row r="513">
          <cell r="B513" t="str">
            <v>Cash flow from operating activities</v>
          </cell>
        </row>
        <row r="514">
          <cell r="B514" t="str">
            <v xml:space="preserve">Profit /loss before extraordinary items </v>
          </cell>
        </row>
        <row r="515">
          <cell r="B515" t="str">
            <v>Adjustments for:</v>
          </cell>
        </row>
        <row r="516">
          <cell r="B516" t="str">
            <v>Depreciation</v>
          </cell>
        </row>
        <row r="517">
          <cell r="B517" t="str">
            <v>Financing items</v>
          </cell>
        </row>
        <row r="518">
          <cell r="B518" t="str">
            <v>Share of associated companies' results</v>
          </cell>
        </row>
        <row r="519">
          <cell r="B519" t="str">
            <v>Other adjustments</v>
          </cell>
        </row>
        <row r="520">
          <cell r="B520" t="str">
            <v>Cash flow bef. working capital changes</v>
          </cell>
        </row>
        <row r="521">
          <cell r="B521" t="str">
            <v>Change in working capital</v>
          </cell>
        </row>
        <row r="522">
          <cell r="B522" t="str">
            <v>Change in current non-interest bearing debtors</v>
          </cell>
        </row>
        <row r="523">
          <cell r="B523" t="str">
            <v xml:space="preserve"> - Change in trade debtors</v>
          </cell>
        </row>
        <row r="524">
          <cell r="B524" t="str">
            <v xml:space="preserve"> - Change in other debtors</v>
          </cell>
        </row>
        <row r="525">
          <cell r="B525" t="str">
            <v xml:space="preserve"> - Changes in debtors due to Group structure </v>
          </cell>
        </row>
        <row r="526">
          <cell r="B526" t="str">
            <v xml:space="preserve"> - Transl. diff. in current non-intr.debtors</v>
          </cell>
        </row>
        <row r="527">
          <cell r="B527" t="str">
            <v>Change in inventories</v>
          </cell>
        </row>
        <row r="528">
          <cell r="B528" t="str">
            <v xml:space="preserve"> - Change in inventories in the balance sheet</v>
          </cell>
        </row>
        <row r="529">
          <cell r="B529" t="str">
            <v xml:space="preserve"> - Changes in inventories due to Group stucture</v>
          </cell>
        </row>
        <row r="530">
          <cell r="B530" t="str">
            <v xml:space="preserve"> - Transl.diff in inventories change</v>
          </cell>
        </row>
        <row r="531">
          <cell r="B531" t="str">
            <v>Change in current non-interest bearing creditors</v>
          </cell>
        </row>
        <row r="532">
          <cell r="B532" t="str">
            <v xml:space="preserve"> - Change in trade creditors</v>
          </cell>
        </row>
        <row r="533">
          <cell r="B533" t="str">
            <v xml:space="preserve"> - Change in other non-intr.creditors</v>
          </cell>
        </row>
        <row r="534">
          <cell r="B534" t="str">
            <v xml:space="preserve"> - Change in non-intr.creditors due to Group structure</v>
          </cell>
        </row>
        <row r="535">
          <cell r="B535" t="str">
            <v xml:space="preserve"> - Change in unpaid investments and taxes</v>
          </cell>
        </row>
        <row r="536">
          <cell r="B536" t="str">
            <v xml:space="preserve"> - Translation diff. in non-current creditors change</v>
          </cell>
        </row>
        <row r="537">
          <cell r="B537" t="str">
            <v>Change in work. capital</v>
          </cell>
        </row>
        <row r="539">
          <cell r="B539" t="str">
            <v>Cash flow before financing items and taxes</v>
          </cell>
        </row>
        <row r="540">
          <cell r="B540" t="str">
            <v>Interest and other financing items on business operations paid</v>
          </cell>
        </row>
        <row r="541">
          <cell r="B541" t="str">
            <v xml:space="preserve">Taxes. </v>
          </cell>
        </row>
        <row r="542">
          <cell r="B542" t="str">
            <v>Adjustments for:</v>
          </cell>
        </row>
        <row r="543">
          <cell r="B543" t="str">
            <v>Deferred tax</v>
          </cell>
        </row>
        <row r="544">
          <cell r="B544" t="str">
            <v>Unpaid taxes</v>
          </cell>
        </row>
        <row r="545">
          <cell r="B545" t="str">
            <v>Unrealized currency exchange differences</v>
          </cell>
        </row>
        <row r="546">
          <cell r="B546" t="str">
            <v>Other adjustments in financing items</v>
          </cell>
        </row>
        <row r="547">
          <cell r="B547" t="str">
            <v>Cash flow before extraordinary items</v>
          </cell>
        </row>
        <row r="548">
          <cell r="B548" t="str">
            <v>Cash flow from extraordinary items</v>
          </cell>
        </row>
        <row r="549">
          <cell r="B549" t="str">
            <v>Cash flow from operations (A)</v>
          </cell>
        </row>
        <row r="551">
          <cell r="B551" t="str">
            <v>Cash flow from investing activities</v>
          </cell>
        </row>
        <row r="552">
          <cell r="B552" t="str">
            <v>Investments in tangible and intangible assets</v>
          </cell>
        </row>
        <row r="553">
          <cell r="B553" t="str">
            <v>Proceeds from sale of tangible and intangible assets</v>
          </cell>
        </row>
        <row r="554">
          <cell r="B554" t="str">
            <v>Change in unpaid investments</v>
          </cell>
        </row>
        <row r="555">
          <cell r="B555" t="str">
            <v>Other investments</v>
          </cell>
        </row>
        <row r="556">
          <cell r="B556" t="str">
            <v>Proceeds from sale of other investments</v>
          </cell>
        </row>
        <row r="557">
          <cell r="B557" t="str">
            <v>Investments by minority shareholders</v>
          </cell>
        </row>
        <row r="558">
          <cell r="B558" t="str">
            <v>Cash flow from investing activities (B)</v>
          </cell>
        </row>
        <row r="560">
          <cell r="B560" t="str">
            <v>Cash flow before financing</v>
          </cell>
        </row>
        <row r="562">
          <cell r="B562" t="str">
            <v>Cash flow from financing activities</v>
          </cell>
        </row>
        <row r="563">
          <cell r="B563" t="str">
            <v>Buyback of own shares</v>
          </cell>
        </row>
        <row r="564">
          <cell r="B564" t="str">
            <v>Change in current loans receivable</v>
          </cell>
        </row>
        <row r="565">
          <cell r="B565" t="str">
            <v>Change in non-current loans receivable</v>
          </cell>
        </row>
        <row r="566">
          <cell r="B566" t="str">
            <v>Change in current loans payable</v>
          </cell>
        </row>
        <row r="567">
          <cell r="B567" t="str">
            <v>Change in non-current loans payable</v>
          </cell>
        </row>
        <row r="568">
          <cell r="B568" t="str">
            <v>Adjustments to interest bearing liabilities</v>
          </cell>
        </row>
        <row r="569">
          <cell r="B569" t="str">
            <v>Adjustments to lt.non-interest bear.debt and provisions</v>
          </cell>
        </row>
        <row r="570">
          <cell r="B570" t="str">
            <v>Share issue</v>
          </cell>
        </row>
        <row r="571">
          <cell r="B571" t="str">
            <v>Dividends paid</v>
          </cell>
        </row>
        <row r="572">
          <cell r="B572" t="str">
            <v>Cash flow from financing activities (C)</v>
          </cell>
        </row>
        <row r="574">
          <cell r="B574" t="str">
            <v>Change in liquid assets (A+B+C)</v>
          </cell>
        </row>
        <row r="576">
          <cell r="B576" t="str">
            <v>Cash and cash equivalent at beginning of period</v>
          </cell>
        </row>
        <row r="577">
          <cell r="B577" t="str">
            <v>Translation adjustment in cash and cash equivalent</v>
          </cell>
        </row>
        <row r="578">
          <cell r="B578" t="str">
            <v>Cash and cash equivalent at end of period</v>
          </cell>
        </row>
        <row r="579">
          <cell r="B579" t="str">
            <v>Change in liquid assets in balance sheet</v>
          </cell>
        </row>
        <row r="584">
          <cell r="B584" t="str">
            <v>Difference</v>
          </cell>
        </row>
        <row r="586">
          <cell r="B586" t="str">
            <v>The items of the cash flow  statement cannot directly be derived from the balance sheet  and the profit and loss</v>
          </cell>
        </row>
        <row r="587">
          <cell r="B587" t="str">
            <v>account due to sold and acquired subsidiaries and changes in exchange rates, for example.</v>
          </cell>
        </row>
        <row r="589">
          <cell r="B589" t="str">
            <v>CHANGES IN EQUITY</v>
          </cell>
        </row>
        <row r="590">
          <cell r="A590" t="str">
            <v>QE100</v>
          </cell>
          <cell r="B590" t="str">
            <v>Equity in the beginning of period</v>
          </cell>
        </row>
        <row r="591">
          <cell r="A591" t="str">
            <v>QE200</v>
          </cell>
          <cell r="B591" t="str">
            <v>Profit (loss) of the period</v>
          </cell>
        </row>
        <row r="592">
          <cell r="A592" t="str">
            <v>QE300</v>
          </cell>
          <cell r="B592" t="str">
            <v>Translation difference of profit of the period</v>
          </cell>
        </row>
        <row r="593">
          <cell r="A593" t="str">
            <v>QE400</v>
          </cell>
          <cell r="B593" t="str">
            <v>Change in equity hedging results</v>
          </cell>
        </row>
        <row r="594">
          <cell r="A594" t="str">
            <v>QE500</v>
          </cell>
          <cell r="B594" t="str">
            <v>Share issue paid, Group external</v>
          </cell>
        </row>
        <row r="595">
          <cell r="A595" t="str">
            <v>QE588</v>
          </cell>
          <cell r="B595" t="str">
            <v>Share issue paid, Group internal</v>
          </cell>
        </row>
        <row r="596">
          <cell r="A596" t="str">
            <v>QE600</v>
          </cell>
          <cell r="B596" t="str">
            <v>Dividends paid, Group external</v>
          </cell>
        </row>
        <row r="597">
          <cell r="A597" t="str">
            <v>QE688</v>
          </cell>
          <cell r="B597" t="str">
            <v>Dividends paid, Group internal</v>
          </cell>
        </row>
        <row r="598">
          <cell r="A598" t="str">
            <v>QE700</v>
          </cell>
          <cell r="B598" t="str">
            <v>Change in transl.diff.at acquisition</v>
          </cell>
        </row>
        <row r="599">
          <cell r="A599" t="str">
            <v>QE800</v>
          </cell>
          <cell r="B599" t="str">
            <v>Change in transl.diff of accumulated profits</v>
          </cell>
        </row>
        <row r="600">
          <cell r="A600" t="str">
            <v>QE900</v>
          </cell>
          <cell r="B600" t="str">
            <v>Changes from mergers (not paid), Group external</v>
          </cell>
        </row>
        <row r="601">
          <cell r="A601" t="str">
            <v>QE988</v>
          </cell>
          <cell r="B601" t="str">
            <v>Changes from mergers (not paid), Group internal</v>
          </cell>
        </row>
        <row r="602">
          <cell r="A602" t="str">
            <v>QE910</v>
          </cell>
          <cell r="B602" t="str">
            <v>Other changes (explaned in the notes), Group external</v>
          </cell>
        </row>
        <row r="603">
          <cell r="A603" t="str">
            <v>QE918</v>
          </cell>
          <cell r="B603" t="str">
            <v>Other changes (explaned in the notes), Group internal</v>
          </cell>
        </row>
        <row r="605">
          <cell r="B605" t="str">
            <v>Equity in the end of the period</v>
          </cell>
        </row>
        <row r="606">
          <cell r="A606" t="str">
            <v>QE999</v>
          </cell>
          <cell r="B606" t="str">
            <v>Difference (should be 0)</v>
          </cell>
        </row>
        <row r="611">
          <cell r="B611" t="str">
            <v>OPERATIVE FUND STATEMENT (old formula!)</v>
          </cell>
        </row>
        <row r="613">
          <cell r="B613" t="str">
            <v>FROM BUSINESS OPERATIONS</v>
          </cell>
        </row>
        <row r="614">
          <cell r="B614" t="str">
            <v xml:space="preserve">   OPERATING PROFIT</v>
          </cell>
        </row>
        <row r="615">
          <cell r="B615" t="str">
            <v xml:space="preserve">   DEPRECIATION</v>
          </cell>
        </row>
        <row r="616">
          <cell r="B616" t="str">
            <v xml:space="preserve">   FINANCING INC. &amp; EXPENSES</v>
          </cell>
        </row>
        <row r="617">
          <cell r="B617" t="str">
            <v xml:space="preserve">   EXTRAORDINARY INC. &amp; EXPENSES</v>
          </cell>
        </row>
        <row r="618">
          <cell r="B618" t="str">
            <v xml:space="preserve">   TAXES</v>
          </cell>
        </row>
        <row r="621">
          <cell r="B621" t="str">
            <v>CHANGE IN WORKING CAPITAL</v>
          </cell>
        </row>
        <row r="622">
          <cell r="B622" t="str">
            <v xml:space="preserve">   CHANGE IN INVENTORIES</v>
          </cell>
        </row>
        <row r="623">
          <cell r="B623" t="str">
            <v xml:space="preserve">   CHANGE IN ACC. RECEIVABLE</v>
          </cell>
        </row>
        <row r="624">
          <cell r="B624" t="str">
            <v xml:space="preserve">   CHANGE IN ACC. PAYABLE</v>
          </cell>
        </row>
        <row r="625">
          <cell r="B625" t="str">
            <v xml:space="preserve">   CHANGE IN ADV. PAYMENTS</v>
          </cell>
        </row>
        <row r="628">
          <cell r="B628" t="str">
            <v>CASH FLOW FROM OPERATIONS</v>
          </cell>
        </row>
        <row r="630">
          <cell r="B630" t="str">
            <v xml:space="preserve">   NET INVESTMENTS</v>
          </cell>
        </row>
        <row r="632">
          <cell r="B632" t="str">
            <v>CASH FLOW BEFORE FINANCING</v>
          </cell>
        </row>
        <row r="635">
          <cell r="B635" t="str">
            <v xml:space="preserve">EXTRA ROWS </v>
          </cell>
        </row>
        <row r="636">
          <cell r="B636" t="str">
            <v>ROWS FOR CALCULATING SALES MARGIN</v>
          </cell>
        </row>
        <row r="637">
          <cell r="A637" t="str">
            <v>SM100</v>
          </cell>
          <cell r="B637" t="str">
            <v>Direct wages and salaries</v>
          </cell>
        </row>
        <row r="638">
          <cell r="A638" t="str">
            <v>SM110</v>
          </cell>
          <cell r="B638" t="str">
            <v>Direct material expenses</v>
          </cell>
        </row>
        <row r="639">
          <cell r="A639" t="str">
            <v>SM120</v>
          </cell>
          <cell r="B639" t="str">
            <v>Other direct expenses</v>
          </cell>
        </row>
        <row r="640">
          <cell r="A640" t="str">
            <v>SMXXX</v>
          </cell>
          <cell r="B640" t="str">
            <v>Direct expenses total</v>
          </cell>
        </row>
        <row r="642">
          <cell r="B642" t="str">
            <v>ROWS FOR RAUTARUUKKI STEEL</v>
          </cell>
        </row>
        <row r="643">
          <cell r="A643" t="str">
            <v>ST100</v>
          </cell>
          <cell r="B643" t="str">
            <v>Concentrates</v>
          </cell>
        </row>
        <row r="644">
          <cell r="A644" t="str">
            <v>ST110</v>
          </cell>
          <cell r="B644" t="str">
            <v>Coke, coal, breeze</v>
          </cell>
        </row>
        <row r="645">
          <cell r="A645" t="str">
            <v>ST120</v>
          </cell>
          <cell r="B645" t="str">
            <v>Other raw material</v>
          </cell>
        </row>
        <row r="646">
          <cell r="A646" t="str">
            <v>ST130</v>
          </cell>
          <cell r="B646" t="str">
            <v>Additives and supplies, external</v>
          </cell>
        </row>
        <row r="647">
          <cell r="A647" t="str">
            <v>ST140</v>
          </cell>
          <cell r="B647" t="str">
            <v>Scrap</v>
          </cell>
        </row>
        <row r="648">
          <cell r="A648" t="str">
            <v>ST150</v>
          </cell>
          <cell r="B648" t="str">
            <v>Energy</v>
          </cell>
        </row>
        <row r="649">
          <cell r="A649" t="str">
            <v>ST160</v>
          </cell>
          <cell r="B649" t="str">
            <v>Materials</v>
          </cell>
        </row>
        <row r="650">
          <cell r="A650" t="str">
            <v>ST170</v>
          </cell>
          <cell r="B650" t="str">
            <v xml:space="preserve">Purchased steel </v>
          </cell>
        </row>
        <row r="651">
          <cell r="A651" t="str">
            <v>ST180</v>
          </cell>
          <cell r="B651" t="str">
            <v>Zink</v>
          </cell>
        </row>
        <row r="652">
          <cell r="A652" t="str">
            <v>ST190</v>
          </cell>
          <cell r="B652" t="str">
            <v>Paints</v>
          </cell>
        </row>
        <row r="653">
          <cell r="A653" t="str">
            <v>ST188</v>
          </cell>
          <cell r="B653" t="str">
            <v>Internal purchases</v>
          </cell>
        </row>
        <row r="654">
          <cell r="A654" t="str">
            <v>ST200</v>
          </cell>
          <cell r="B654" t="str">
            <v>Other purchases</v>
          </cell>
        </row>
        <row r="655">
          <cell r="A655" t="str">
            <v>ST2XX</v>
          </cell>
          <cell r="B655" t="str">
            <v>Purchases total</v>
          </cell>
        </row>
        <row r="657">
          <cell r="A657" t="str">
            <v>ST300</v>
          </cell>
          <cell r="B657" t="str">
            <v>Wages, workers</v>
          </cell>
        </row>
        <row r="658">
          <cell r="A658" t="str">
            <v>ST310</v>
          </cell>
          <cell r="B658" t="str">
            <v>Salaries, staff</v>
          </cell>
        </row>
        <row r="659">
          <cell r="A659" t="str">
            <v>ST3XX</v>
          </cell>
          <cell r="B659" t="str">
            <v>Wages and salaries total</v>
          </cell>
        </row>
        <row r="660">
          <cell r="A660" t="str">
            <v>ST400</v>
          </cell>
          <cell r="B660" t="str">
            <v>Pensions, workers</v>
          </cell>
        </row>
        <row r="661">
          <cell r="A661" t="str">
            <v>ST410</v>
          </cell>
          <cell r="B661" t="str">
            <v>Pensions, staff</v>
          </cell>
        </row>
        <row r="662">
          <cell r="A662" t="str">
            <v>ST4XX</v>
          </cell>
          <cell r="B662" t="str">
            <v>Pensions total</v>
          </cell>
        </row>
        <row r="663">
          <cell r="A663" t="str">
            <v>ST500</v>
          </cell>
          <cell r="B663" t="str">
            <v>Other indirect personnel costs, workers</v>
          </cell>
        </row>
        <row r="664">
          <cell r="A664" t="str">
            <v>ST510</v>
          </cell>
          <cell r="B664" t="str">
            <v>Other indirect personnel costs, staff</v>
          </cell>
        </row>
        <row r="665">
          <cell r="A665" t="str">
            <v>ST5XX</v>
          </cell>
          <cell r="B665" t="str">
            <v>Other indirect personnel costs total</v>
          </cell>
        </row>
        <row r="666">
          <cell r="A666" t="str">
            <v>ST6XX</v>
          </cell>
          <cell r="B666" t="str">
            <v>Personnel costs total</v>
          </cell>
        </row>
        <row r="667">
          <cell r="A667" t="str">
            <v>ST9XX</v>
          </cell>
          <cell r="B667" t="str">
            <v>Rautaruukki Steel extra rows, total</v>
          </cell>
        </row>
        <row r="669">
          <cell r="A669" t="str">
            <v>METFORMIN LISÄRIVIT</v>
          </cell>
          <cell r="B669" t="str">
            <v>EXTRA ROWS FOR METFORM</v>
          </cell>
        </row>
        <row r="670">
          <cell r="A670" t="str">
            <v>XMF10</v>
          </cell>
          <cell r="B670" t="str">
            <v>Actual deliveries</v>
          </cell>
        </row>
        <row r="673">
          <cell r="A673" t="str">
            <v>EXTRA ROWS FOR FUNDIA</v>
          </cell>
          <cell r="B673" t="str">
            <v>EXTRA ROWS FOR FUNDIA</v>
          </cell>
        </row>
        <row r="674">
          <cell r="B674" t="str">
            <v>PRODUCTION VOLUMES (Ktonnes)</v>
          </cell>
        </row>
        <row r="675">
          <cell r="A675" t="str">
            <v>XF010</v>
          </cell>
          <cell r="B675" t="str">
            <v>Billets, Mo</v>
          </cell>
        </row>
        <row r="676">
          <cell r="A676" t="str">
            <v>XF011</v>
          </cell>
          <cell r="B676" t="str">
            <v>Billets, Smedjebacken</v>
          </cell>
        </row>
        <row r="677">
          <cell r="A677" t="str">
            <v>XF012</v>
          </cell>
          <cell r="B677" t="str">
            <v>Billets, Koverhar</v>
          </cell>
        </row>
        <row r="678">
          <cell r="B678" t="str">
            <v>Billets, total</v>
          </cell>
        </row>
        <row r="679">
          <cell r="A679" t="str">
            <v>XF020</v>
          </cell>
          <cell r="B679" t="str">
            <v>Mo i Rana, Reinforcing Bar</v>
          </cell>
        </row>
        <row r="680">
          <cell r="A680" t="str">
            <v>XF021</v>
          </cell>
          <cell r="B680" t="str">
            <v>Mo i Rana, Recoil</v>
          </cell>
        </row>
        <row r="681">
          <cell r="A681" t="str">
            <v>XF022</v>
          </cell>
          <cell r="B681" t="str">
            <v>Mo i Rana, Mesh Wire Rod</v>
          </cell>
        </row>
        <row r="682">
          <cell r="B682" t="str">
            <v>Rolling Mill, Mo</v>
          </cell>
        </row>
        <row r="683">
          <cell r="A683" t="str">
            <v>XF024</v>
          </cell>
          <cell r="B683" t="str">
            <v>Smedjebacken Medium,Kton</v>
          </cell>
        </row>
        <row r="684">
          <cell r="A684" t="str">
            <v>XF026</v>
          </cell>
          <cell r="B684" t="str">
            <v>Boxholm Medium,Kton</v>
          </cell>
        </row>
        <row r="685">
          <cell r="A685" t="str">
            <v>XF027</v>
          </cell>
          <cell r="B685" t="str">
            <v>Boxholm Fine,Kton</v>
          </cell>
        </row>
        <row r="686">
          <cell r="B686" t="str">
            <v>Total steel bars</v>
          </cell>
        </row>
        <row r="687">
          <cell r="A687" t="str">
            <v>XF028</v>
          </cell>
          <cell r="B687" t="str">
            <v>Dalsbruk Rolling Mill, Kton</v>
          </cell>
        </row>
        <row r="688">
          <cell r="A688" t="str">
            <v>XF029</v>
          </cell>
          <cell r="B688" t="str">
            <v>Nedstaal Rolling Mill</v>
          </cell>
        </row>
        <row r="689">
          <cell r="B689" t="str">
            <v>Rolling mills, total</v>
          </cell>
        </row>
        <row r="690">
          <cell r="B690" t="str">
            <v xml:space="preserve">Manufacturing </v>
          </cell>
        </row>
        <row r="691">
          <cell r="A691" t="str">
            <v>XF031</v>
          </cell>
          <cell r="B691" t="str">
            <v xml:space="preserve"> - Manufacturing Reinforcing, Sweden, Kton</v>
          </cell>
        </row>
        <row r="692">
          <cell r="A692" t="str">
            <v>XF032</v>
          </cell>
          <cell r="B692" t="str">
            <v xml:space="preserve"> - Manufacturing Reinforcing, Norway, Kton</v>
          </cell>
        </row>
        <row r="693">
          <cell r="A693" t="str">
            <v>XF033</v>
          </cell>
          <cell r="B693" t="str">
            <v xml:space="preserve"> - Manufacturing Reinforcing, Finland, Kton</v>
          </cell>
        </row>
        <row r="694">
          <cell r="A694" t="str">
            <v>XF034</v>
          </cell>
          <cell r="B694" t="str">
            <v xml:space="preserve"> - Manufacturing Reinforcing, Denmark, Kton</v>
          </cell>
        </row>
        <row r="695">
          <cell r="A695" t="str">
            <v>XF035</v>
          </cell>
          <cell r="B695" t="str">
            <v xml:space="preserve"> - Manufacturing Reinforcing, Local markets, Kton</v>
          </cell>
        </row>
        <row r="696">
          <cell r="A696" t="str">
            <v>XF036</v>
          </cell>
          <cell r="B696" t="str">
            <v xml:space="preserve"> - Manufacturing Mesh, Sweden </v>
          </cell>
        </row>
        <row r="697">
          <cell r="A697" t="str">
            <v>XF037</v>
          </cell>
          <cell r="B697" t="str">
            <v xml:space="preserve"> - Manufacturing Mesh, Norway</v>
          </cell>
        </row>
        <row r="698">
          <cell r="A698" t="str">
            <v>XF038</v>
          </cell>
          <cell r="B698" t="str">
            <v xml:space="preserve"> - Manufacturing Mesh, Denmark</v>
          </cell>
        </row>
        <row r="699">
          <cell r="B699" t="str">
            <v>Manufacturing - Reinforcing total</v>
          </cell>
        </row>
        <row r="700">
          <cell r="B700" t="str">
            <v xml:space="preserve"> where of Sweden</v>
          </cell>
        </row>
        <row r="701">
          <cell r="B701" t="str">
            <v xml:space="preserve"> where of Norway</v>
          </cell>
        </row>
        <row r="702">
          <cell r="B702" t="str">
            <v xml:space="preserve"> where of Finland</v>
          </cell>
        </row>
        <row r="703">
          <cell r="B703" t="str">
            <v xml:space="preserve"> where of Denmark</v>
          </cell>
        </row>
        <row r="704">
          <cell r="B704" t="str">
            <v xml:space="preserve"> where of Local markets</v>
          </cell>
        </row>
        <row r="705">
          <cell r="A705" t="str">
            <v>XF039</v>
          </cell>
          <cell r="B705" t="str">
            <v xml:space="preserve"> - Bright Bar, crom own material</v>
          </cell>
        </row>
        <row r="706">
          <cell r="A706" t="str">
            <v>XF040</v>
          </cell>
          <cell r="B706" t="str">
            <v xml:space="preserve"> - Bright Bar, other material</v>
          </cell>
        </row>
        <row r="707">
          <cell r="A707" t="str">
            <v>XF041</v>
          </cell>
          <cell r="B707" t="str">
            <v xml:space="preserve"> - Dalwire, welding wire</v>
          </cell>
        </row>
        <row r="708">
          <cell r="A708" t="str">
            <v>XF042</v>
          </cell>
          <cell r="B708" t="str">
            <v xml:space="preserve"> - Dalwire, PC Strands</v>
          </cell>
        </row>
        <row r="709">
          <cell r="A709" t="str">
            <v>XF043</v>
          </cell>
          <cell r="B709" t="str">
            <v xml:space="preserve"> - Dalwire, other</v>
          </cell>
        </row>
        <row r="710">
          <cell r="B710" t="str">
            <v xml:space="preserve"> - Dalwire Oy, Kton</v>
          </cell>
        </row>
        <row r="711">
          <cell r="A711" t="str">
            <v>XF044</v>
          </cell>
          <cell r="B711" t="str">
            <v xml:space="preserve"> - Mora, crom own material</v>
          </cell>
        </row>
        <row r="712">
          <cell r="A712" t="str">
            <v>XF045</v>
          </cell>
          <cell r="B712" t="str">
            <v xml:space="preserve"> - Redon, crom own material</v>
          </cell>
        </row>
        <row r="713">
          <cell r="A713" t="str">
            <v>XF046</v>
          </cell>
          <cell r="B713" t="str">
            <v xml:space="preserve"> - Redon, other material</v>
          </cell>
        </row>
        <row r="714">
          <cell r="A714" t="str">
            <v>XF047</v>
          </cell>
          <cell r="B714" t="str">
            <v xml:space="preserve"> - SWL steel joists</v>
          </cell>
        </row>
        <row r="715">
          <cell r="A715" t="str">
            <v>XF048</v>
          </cell>
          <cell r="B715" t="str">
            <v xml:space="preserve"> - SWL x-pile</v>
          </cell>
        </row>
        <row r="716">
          <cell r="B716" t="str">
            <v xml:space="preserve"> - SWL, Kton</v>
          </cell>
        </row>
        <row r="717">
          <cell r="A717" t="str">
            <v>XF049</v>
          </cell>
          <cell r="B717" t="str">
            <v xml:space="preserve"> - Twente, crom own material</v>
          </cell>
        </row>
        <row r="718">
          <cell r="A718" t="str">
            <v>XF050</v>
          </cell>
          <cell r="B718" t="str">
            <v xml:space="preserve"> - Steel Service AB, Kton</v>
          </cell>
        </row>
        <row r="719">
          <cell r="A719" t="str">
            <v>XF051</v>
          </cell>
          <cell r="B719" t="str">
            <v xml:space="preserve"> - Mandal AS, Kton</v>
          </cell>
        </row>
        <row r="720">
          <cell r="A720" t="str">
            <v>XF052</v>
          </cell>
          <cell r="B720" t="str">
            <v xml:space="preserve"> - Hjulsbro AB, Kton</v>
          </cell>
        </row>
        <row r="721">
          <cell r="A721" t="str">
            <v>XF058</v>
          </cell>
          <cell r="B721" t="str">
            <v xml:space="preserve"> - Manufacturing, other products</v>
          </cell>
        </row>
        <row r="722">
          <cell r="B722" t="str">
            <v>Cromax Group - total</v>
          </cell>
        </row>
        <row r="723">
          <cell r="B723" t="str">
            <v>BAWP total</v>
          </cell>
        </row>
        <row r="724">
          <cell r="A724" t="str">
            <v>XF059</v>
          </cell>
          <cell r="B724" t="str">
            <v>Manufacturing - division total</v>
          </cell>
        </row>
        <row r="725">
          <cell r="B725" t="str">
            <v>Production Volumes Total</v>
          </cell>
        </row>
        <row r="727">
          <cell r="B727" t="str">
            <v>PRODUCTION  (Tonnes/hour)</v>
          </cell>
        </row>
        <row r="728">
          <cell r="A728" t="str">
            <v>XF070</v>
          </cell>
          <cell r="B728" t="str">
            <v xml:space="preserve">Mo, Billets </v>
          </cell>
        </row>
        <row r="729">
          <cell r="A729" t="str">
            <v>XF074</v>
          </cell>
          <cell r="B729" t="str">
            <v>Mo i Rana, Comb Mill</v>
          </cell>
        </row>
        <row r="730">
          <cell r="A730" t="str">
            <v>XF075</v>
          </cell>
          <cell r="B730" t="str">
            <v>Smedjebacken Billets</v>
          </cell>
        </row>
        <row r="731">
          <cell r="A731" t="str">
            <v>XF077</v>
          </cell>
          <cell r="B731" t="str">
            <v>Smedjebacken Medium</v>
          </cell>
        </row>
        <row r="732">
          <cell r="A732" t="str">
            <v>XF080</v>
          </cell>
          <cell r="B732" t="str">
            <v>Boxholm Medium</v>
          </cell>
        </row>
        <row r="733">
          <cell r="A733" t="str">
            <v>XF081</v>
          </cell>
          <cell r="B733" t="str">
            <v>Boxholm Fine</v>
          </cell>
        </row>
        <row r="734">
          <cell r="A734" t="str">
            <v>XF082</v>
          </cell>
          <cell r="B734" t="str">
            <v>Billets, Koverhar</v>
          </cell>
        </row>
        <row r="735">
          <cell r="A735" t="str">
            <v>XF083</v>
          </cell>
          <cell r="B735" t="str">
            <v>Dalsbruk Rod Mill</v>
          </cell>
        </row>
        <row r="736">
          <cell r="A736" t="str">
            <v>XF089</v>
          </cell>
          <cell r="B736" t="str">
            <v>Nedstaal Rod Mill</v>
          </cell>
        </row>
        <row r="738">
          <cell r="B738" t="str">
            <v>PRODUCTION  (Yield)</v>
          </cell>
        </row>
        <row r="739">
          <cell r="A739" t="str">
            <v>XF090</v>
          </cell>
          <cell r="B739" t="str">
            <v>Mo Billets (%)</v>
          </cell>
        </row>
        <row r="740">
          <cell r="A740" t="str">
            <v>XF095</v>
          </cell>
          <cell r="B740" t="str">
            <v>Smedjebacken Billets (%)</v>
          </cell>
        </row>
        <row r="741">
          <cell r="A741" t="str">
            <v>XF100</v>
          </cell>
          <cell r="B741" t="str">
            <v>Koverhar Billets (%)</v>
          </cell>
        </row>
        <row r="742">
          <cell r="A742" t="str">
            <v>XF104</v>
          </cell>
          <cell r="B742" t="str">
            <v>Mo i Rana, Combi Mill (%)</v>
          </cell>
        </row>
        <row r="743">
          <cell r="A743" t="str">
            <v>XF108</v>
          </cell>
          <cell r="B743" t="str">
            <v>Smedjebacken Medium section mill (%)</v>
          </cell>
        </row>
        <row r="744">
          <cell r="A744" t="str">
            <v>XF112</v>
          </cell>
          <cell r="B744" t="str">
            <v>Boxholm Medium section mill (%)</v>
          </cell>
        </row>
        <row r="745">
          <cell r="A745" t="str">
            <v>XF114</v>
          </cell>
          <cell r="B745" t="str">
            <v>Boxholm Fine section mill (%)</v>
          </cell>
        </row>
        <row r="746">
          <cell r="A746" t="str">
            <v>XF116</v>
          </cell>
          <cell r="B746" t="str">
            <v>Dalsbruk Rolling mills (%)</v>
          </cell>
        </row>
        <row r="747">
          <cell r="A747" t="str">
            <v>XF117</v>
          </cell>
          <cell r="B747" t="str">
            <v>Nedstaal Rolling Mills (%)</v>
          </cell>
        </row>
        <row r="749">
          <cell r="B749" t="str">
            <v>INVENTORY - K tonnes</v>
          </cell>
        </row>
        <row r="750">
          <cell r="A750" t="str">
            <v>XF200</v>
          </cell>
          <cell r="B750" t="str">
            <v>Raw materials</v>
          </cell>
        </row>
        <row r="751">
          <cell r="A751" t="str">
            <v>XF210</v>
          </cell>
          <cell r="B751" t="str">
            <v>Billets, blooms</v>
          </cell>
        </row>
        <row r="752">
          <cell r="A752" t="str">
            <v>XF220</v>
          </cell>
          <cell r="B752" t="str">
            <v>Rolled steel</v>
          </cell>
        </row>
        <row r="753">
          <cell r="A753" t="str">
            <v>XF225</v>
          </cell>
          <cell r="B753" t="str">
            <v>Manufactured</v>
          </cell>
        </row>
        <row r="754">
          <cell r="B754" t="str">
            <v>Total</v>
          </cell>
        </row>
        <row r="757">
          <cell r="B757" t="str">
            <v>RETURN ON NET ASSETS (RONA) %</v>
          </cell>
        </row>
        <row r="758">
          <cell r="B758" t="str">
            <v>RONA, UPPERS</v>
          </cell>
        </row>
        <row r="759">
          <cell r="B759" t="str">
            <v>RONA, DOWNERS</v>
          </cell>
        </row>
        <row r="760">
          <cell r="B760" t="str">
            <v>Cash, if negative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P &amp; L account"/>
      <sheetName val="Balance sheet"/>
      <sheetName val="Spec. 1 + 2"/>
    </sheetNames>
    <sheetDataSet>
      <sheetData sheetId="0" refreshError="1">
        <row r="8">
          <cell r="M8" t="str">
            <v>NOK</v>
          </cell>
        </row>
        <row r="9">
          <cell r="M9" t="str">
            <v>SEK</v>
          </cell>
        </row>
        <row r="10">
          <cell r="M10" t="str">
            <v>FIM</v>
          </cell>
        </row>
        <row r="11">
          <cell r="M11" t="str">
            <v>DKK</v>
          </cell>
        </row>
        <row r="12">
          <cell r="M12" t="str">
            <v xml:space="preserve">NLG </v>
          </cell>
        </row>
        <row r="13">
          <cell r="M13" t="str">
            <v>FRF</v>
          </cell>
        </row>
        <row r="14">
          <cell r="M14" t="str">
            <v>DEM</v>
          </cell>
        </row>
        <row r="15">
          <cell r="M15" t="str">
            <v>GBP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nas nuostoli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mape"/>
      <sheetName val="adx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pe&amp;Asia"/>
    </sheetNames>
    <sheetDataSet>
      <sheetData sheetId="0" refreshError="1">
        <row r="6">
          <cell r="G6" t="str">
            <v>Inv A</v>
          </cell>
        </row>
        <row r="7">
          <cell r="G7" t="str">
            <v>Inv B</v>
          </cell>
        </row>
        <row r="9">
          <cell r="G9" t="str">
            <v xml:space="preserve"> December 31</v>
          </cell>
        </row>
        <row r="11">
          <cell r="G11" t="str">
            <v>Millions</v>
          </cell>
        </row>
        <row r="12">
          <cell r="G12">
            <v>2</v>
          </cell>
        </row>
        <row r="15">
          <cell r="H15">
            <v>7.0000000000000007E-2</v>
          </cell>
        </row>
        <row r="16">
          <cell r="H16">
            <v>15</v>
          </cell>
        </row>
        <row r="17">
          <cell r="G17">
            <v>8</v>
          </cell>
        </row>
        <row r="19">
          <cell r="H19">
            <v>1</v>
          </cell>
        </row>
        <row r="20">
          <cell r="H20">
            <v>1</v>
          </cell>
        </row>
        <row r="21">
          <cell r="H21">
            <v>0</v>
          </cell>
        </row>
        <row r="22">
          <cell r="H22">
            <v>1</v>
          </cell>
        </row>
        <row r="23">
          <cell r="H23">
            <v>1</v>
          </cell>
        </row>
        <row r="24">
          <cell r="H24">
            <v>1</v>
          </cell>
        </row>
        <row r="25">
          <cell r="H25">
            <v>1</v>
          </cell>
        </row>
        <row r="27">
          <cell r="H27">
            <v>0</v>
          </cell>
        </row>
        <row r="31">
          <cell r="H31">
            <v>0</v>
          </cell>
        </row>
        <row r="32">
          <cell r="D32" t="str">
            <v>Bank Revolver</v>
          </cell>
        </row>
        <row r="36">
          <cell r="D36" t="str">
            <v>Sr. Secured Notes</v>
          </cell>
        </row>
        <row r="37">
          <cell r="D37" t="str">
            <v>Sr. Subordinated Debt</v>
          </cell>
        </row>
        <row r="38">
          <cell r="D38" t="str">
            <v>Jr. Subordinated Debt</v>
          </cell>
        </row>
        <row r="39">
          <cell r="D39" t="str">
            <v>Preferred Stock</v>
          </cell>
        </row>
        <row r="92">
          <cell r="D92" t="str">
            <v>Case 1</v>
          </cell>
        </row>
        <row r="93">
          <cell r="D93" t="str">
            <v>Case 2</v>
          </cell>
        </row>
        <row r="94">
          <cell r="D94" t="str">
            <v>Case 3</v>
          </cell>
        </row>
        <row r="95">
          <cell r="D95" t="str">
            <v>Case 4</v>
          </cell>
        </row>
        <row r="96">
          <cell r="D96" t="str">
            <v>Case 5</v>
          </cell>
        </row>
        <row r="126">
          <cell r="D126" t="str">
            <v>Sources</v>
          </cell>
        </row>
        <row r="137">
          <cell r="D137" t="str">
            <v>Uses</v>
          </cell>
        </row>
        <row r="167">
          <cell r="V16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Quicky"/>
      <sheetName val="5year"/>
      <sheetName val="Data"/>
    </sheetNames>
    <sheetDataSet>
      <sheetData sheetId="0" refreshError="1"/>
      <sheetData sheetId="1" refreshError="1"/>
      <sheetData sheetId="2" refreshError="1"/>
      <sheetData sheetId="3" refreshError="1">
        <row r="5">
          <cell r="F5" t="str">
            <v>EUR</v>
          </cell>
        </row>
        <row r="19">
          <cell r="AT19">
            <v>4.032</v>
          </cell>
          <cell r="CB19">
            <v>5.6219999999999999</v>
          </cell>
          <cell r="CG19">
            <v>5.6969849999999997</v>
          </cell>
          <cell r="CM19">
            <v>5.6969849999999997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V19">
            <v>5.6969849999999997</v>
          </cell>
          <cell r="FV19">
            <v>0</v>
          </cell>
        </row>
        <row r="20">
          <cell r="AT20">
            <v>3.6960000000000002</v>
          </cell>
          <cell r="CB20">
            <v>4.7960000000000003</v>
          </cell>
          <cell r="CG20">
            <v>3.4330150000000001</v>
          </cell>
          <cell r="CM20">
            <v>2.213015</v>
          </cell>
          <cell r="CN20">
            <v>0</v>
          </cell>
          <cell r="CO20">
            <v>-4</v>
          </cell>
          <cell r="CP20">
            <v>0</v>
          </cell>
          <cell r="CQ20">
            <v>8.6999999999999993</v>
          </cell>
          <cell r="CV20">
            <v>6.9130149999999997</v>
          </cell>
          <cell r="FV20">
            <v>0</v>
          </cell>
        </row>
        <row r="21">
          <cell r="AT21">
            <v>2.7786930000000001</v>
          </cell>
          <cell r="CB21">
            <v>3.8786930000000002</v>
          </cell>
          <cell r="CG21">
            <v>2.674868</v>
          </cell>
          <cell r="CM21">
            <v>-13.525131999999999</v>
          </cell>
          <cell r="CN21">
            <v>0</v>
          </cell>
          <cell r="CO21">
            <v>6</v>
          </cell>
          <cell r="CP21">
            <v>0</v>
          </cell>
          <cell r="CQ21">
            <v>0</v>
          </cell>
          <cell r="CV21">
            <v>-7.5251320000000002</v>
          </cell>
          <cell r="FV21">
            <v>0</v>
          </cell>
        </row>
        <row r="22">
          <cell r="AT22">
            <v>4.4818939999999996</v>
          </cell>
          <cell r="CB22">
            <v>5.881894</v>
          </cell>
          <cell r="CG22">
            <v>4.7303009999999999</v>
          </cell>
          <cell r="CM22">
            <v>3.430301</v>
          </cell>
          <cell r="CN22">
            <v>0</v>
          </cell>
          <cell r="CO22">
            <v>0</v>
          </cell>
          <cell r="CP22">
            <v>-1.639637</v>
          </cell>
          <cell r="CQ22">
            <v>1.798</v>
          </cell>
          <cell r="CV22">
            <v>3.5886640000000001</v>
          </cell>
          <cell r="FV22">
            <v>0</v>
          </cell>
        </row>
        <row r="23">
          <cell r="AT23">
            <v>4.786403</v>
          </cell>
          <cell r="CB23">
            <v>6.286403</v>
          </cell>
          <cell r="CG23">
            <v>5.5536089999999998</v>
          </cell>
          <cell r="CM23">
            <v>0.153609</v>
          </cell>
          <cell r="CN23">
            <v>0</v>
          </cell>
          <cell r="CO23">
            <v>0</v>
          </cell>
          <cell r="CP23">
            <v>-2.5524559999999998</v>
          </cell>
          <cell r="CQ23">
            <v>0</v>
          </cell>
          <cell r="CV23">
            <v>-2.398847</v>
          </cell>
          <cell r="FV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Quicky"/>
      <sheetName val="5year"/>
      <sheetName val="Data"/>
    </sheetNames>
    <sheetDataSet>
      <sheetData sheetId="0"/>
      <sheetData sheetId="1" refreshError="1"/>
      <sheetData sheetId="2"/>
      <sheetData sheetId="3" refreshError="1">
        <row r="2">
          <cell r="AK2" t="str">
            <v>www.tietoenator.com</v>
          </cell>
          <cell r="AL2" t="str">
            <v>(358) 9 8626000/(46) 8 632100</v>
          </cell>
          <cell r="AM2" t="str">
            <v xml:space="preserve"> </v>
          </cell>
          <cell r="AN2" t="str">
            <v>Matti Lehti</v>
          </cell>
          <cell r="AO2" t="str">
            <v>Pentti Heikkinen</v>
          </cell>
          <cell r="AP2" t="str">
            <v>Timo Salmela</v>
          </cell>
          <cell r="AQ2" t="str">
            <v xml:space="preserve">Goldman Sachs </v>
          </cell>
          <cell r="AR2">
            <v>5.3</v>
          </cell>
          <cell r="AS2">
            <v>5.3</v>
          </cell>
          <cell r="AT2" t="str">
            <v>Deutsche Bank</v>
          </cell>
          <cell r="AU2">
            <v>4.2</v>
          </cell>
          <cell r="AV2">
            <v>4.2</v>
          </cell>
          <cell r="AW2" t="str">
            <v>Didner &amp; Gerge</v>
          </cell>
          <cell r="AX2">
            <v>2.9</v>
          </cell>
          <cell r="AY2">
            <v>2.9</v>
          </cell>
        </row>
        <row r="11">
          <cell r="C11" t="str">
            <v>1997</v>
          </cell>
          <cell r="G11">
            <v>949.5</v>
          </cell>
          <cell r="I11">
            <v>949.5</v>
          </cell>
          <cell r="O11">
            <v>-877.8</v>
          </cell>
          <cell r="S11">
            <v>71.7</v>
          </cell>
          <cell r="W11">
            <v>43.683591999999997</v>
          </cell>
          <cell r="X11">
            <v>4.6006939999999998</v>
          </cell>
          <cell r="Y11">
            <v>0.72354399999999996</v>
          </cell>
          <cell r="Z11">
            <v>1.616622</v>
          </cell>
          <cell r="AB11">
            <v>-1.1214770000000001</v>
          </cell>
          <cell r="AD11">
            <v>0</v>
          </cell>
          <cell r="AE11">
            <v>0.70403499999999997</v>
          </cell>
          <cell r="AH11">
            <v>45.606316</v>
          </cell>
          <cell r="AJ11">
            <v>0</v>
          </cell>
          <cell r="AK11">
            <v>-15.827828999999999</v>
          </cell>
          <cell r="AM11">
            <v>0.16431999999999999</v>
          </cell>
          <cell r="AN11">
            <v>34.345044999999999</v>
          </cell>
          <cell r="AR11">
            <v>0</v>
          </cell>
          <cell r="BB11">
            <v>21.248083000000001</v>
          </cell>
          <cell r="BD11">
            <v>31.32506895478631</v>
          </cell>
          <cell r="BF11">
            <v>174.73815099999999</v>
          </cell>
          <cell r="BI11">
            <v>46.653590000000001</v>
          </cell>
          <cell r="BJ11">
            <v>39.524379000000003</v>
          </cell>
          <cell r="BO11">
            <v>0.56764499999999996</v>
          </cell>
          <cell r="BP11">
            <v>0.56764499999999996</v>
          </cell>
          <cell r="CH11">
            <v>-28.016407999999998</v>
          </cell>
          <cell r="CI11">
            <v>-15.558392</v>
          </cell>
          <cell r="CX11">
            <v>1.123389</v>
          </cell>
          <cell r="CZ11">
            <v>0.34772500000000001</v>
          </cell>
          <cell r="DI11">
            <v>49.365343000000003</v>
          </cell>
          <cell r="DM11">
            <v>112.078416</v>
          </cell>
          <cell r="DP11">
            <v>0</v>
          </cell>
          <cell r="DS11">
            <v>130.786464</v>
          </cell>
          <cell r="DT11">
            <v>242.86488</v>
          </cell>
          <cell r="DW11">
            <v>0.26136399999999999</v>
          </cell>
          <cell r="DZ11">
            <v>6.5204779999999998</v>
          </cell>
          <cell r="EB11">
            <v>0</v>
          </cell>
          <cell r="EG11">
            <v>0</v>
          </cell>
          <cell r="EK11">
            <v>153.126698</v>
          </cell>
          <cell r="EL11">
            <v>242.86488</v>
          </cell>
          <cell r="EW11">
            <v>-41.931437000000003</v>
          </cell>
          <cell r="EX11">
            <v>-27.383492</v>
          </cell>
          <cell r="EZ11">
            <v>63.050161000000003</v>
          </cell>
          <cell r="FA11">
            <v>40.393346999999999</v>
          </cell>
          <cell r="FD11">
            <v>2.900601</v>
          </cell>
          <cell r="FE11">
            <v>2.900601</v>
          </cell>
          <cell r="GL11">
            <v>0.30105599999999999</v>
          </cell>
          <cell r="GO11">
            <v>56.303339999999999</v>
          </cell>
          <cell r="GT11">
            <v>17.163999828360001</v>
          </cell>
          <cell r="HD11">
            <v>30.237207811854244</v>
          </cell>
          <cell r="HF11">
            <v>5.9173943015119974</v>
          </cell>
          <cell r="HJ11">
            <v>15.278767931998624</v>
          </cell>
          <cell r="HL11">
            <v>1.7539967548972266</v>
          </cell>
          <cell r="HN11">
            <v>20.817804622574506</v>
          </cell>
          <cell r="HP11">
            <v>12.76462086826481</v>
          </cell>
          <cell r="HR11">
            <v>0.97362725760515512</v>
          </cell>
          <cell r="HZ11">
            <v>0</v>
          </cell>
          <cell r="IB11">
            <v>0</v>
          </cell>
          <cell r="IP11">
            <v>32.605248000000003</v>
          </cell>
        </row>
        <row r="12">
          <cell r="C12" t="str">
            <v>1998</v>
          </cell>
          <cell r="G12">
            <v>1079.2329999999999</v>
          </cell>
          <cell r="I12">
            <v>1084.059</v>
          </cell>
          <cell r="O12">
            <v>-931.41599999999994</v>
          </cell>
          <cell r="S12">
            <v>152.643</v>
          </cell>
          <cell r="W12">
            <v>104.988</v>
          </cell>
          <cell r="X12">
            <v>9.7280200000000008</v>
          </cell>
          <cell r="Y12">
            <v>0.23</v>
          </cell>
          <cell r="Z12">
            <v>4.8819999999999997</v>
          </cell>
          <cell r="AB12">
            <v>-3.1480000000000001</v>
          </cell>
          <cell r="AD12">
            <v>0</v>
          </cell>
          <cell r="AE12">
            <v>0</v>
          </cell>
          <cell r="AH12">
            <v>106.952</v>
          </cell>
          <cell r="AJ12">
            <v>-0.97599999999999998</v>
          </cell>
          <cell r="AK12">
            <v>-24.166</v>
          </cell>
          <cell r="AM12">
            <v>-8.0630000000000006</v>
          </cell>
          <cell r="AN12">
            <v>30.134079</v>
          </cell>
          <cell r="AR12">
            <v>0</v>
          </cell>
          <cell r="BB12">
            <v>31.609445000000001</v>
          </cell>
          <cell r="BD12">
            <v>44.027266962176398</v>
          </cell>
          <cell r="BF12">
            <v>13.663296000000001</v>
          </cell>
          <cell r="BI12">
            <v>140.33738099999999</v>
          </cell>
          <cell r="BJ12">
            <v>134.51137800000001</v>
          </cell>
          <cell r="BO12">
            <v>1.402868</v>
          </cell>
          <cell r="BP12">
            <v>2.0526270000000002</v>
          </cell>
          <cell r="CH12">
            <v>-57.457000000000001</v>
          </cell>
          <cell r="CI12">
            <v>0</v>
          </cell>
          <cell r="CX12">
            <v>1.9062859999999999</v>
          </cell>
          <cell r="CZ12">
            <v>1.5064869999999999</v>
          </cell>
          <cell r="DI12">
            <v>84.643000000000001</v>
          </cell>
          <cell r="DM12">
            <v>355.38900000000001</v>
          </cell>
          <cell r="DP12">
            <v>0</v>
          </cell>
          <cell r="DS12">
            <v>205.62</v>
          </cell>
          <cell r="DT12">
            <v>561.00900000000001</v>
          </cell>
          <cell r="DW12">
            <v>0.33500000000000002</v>
          </cell>
          <cell r="DZ12">
            <v>5.5830000000000002</v>
          </cell>
          <cell r="EB12">
            <v>0</v>
          </cell>
          <cell r="EG12">
            <v>1.8939999999999999</v>
          </cell>
          <cell r="EK12">
            <v>313.48700000000002</v>
          </cell>
          <cell r="EL12">
            <v>561.00900000000001</v>
          </cell>
          <cell r="EW12">
            <v>-60.44</v>
          </cell>
          <cell r="EX12">
            <v>-19.164121999999999</v>
          </cell>
          <cell r="EZ12">
            <v>56.216745000000003</v>
          </cell>
          <cell r="FA12">
            <v>34.901524999999999</v>
          </cell>
          <cell r="FD12">
            <v>5.8769729999999996</v>
          </cell>
          <cell r="FE12">
            <v>5.8769729999999996</v>
          </cell>
          <cell r="GL12">
            <v>0.48774499999999998</v>
          </cell>
          <cell r="GO12">
            <v>57.533340000000003</v>
          </cell>
          <cell r="GT12">
            <v>38.388000000000005</v>
          </cell>
          <cell r="HD12">
            <v>18.701887873442178</v>
          </cell>
          <cell r="HF12">
            <v>6.5319340415550675</v>
          </cell>
          <cell r="HJ12">
            <v>20.137586909834098</v>
          </cell>
          <cell r="HL12">
            <v>1.270566322809211</v>
          </cell>
          <cell r="HN12">
            <v>20.416182173392389</v>
          </cell>
          <cell r="HP12">
            <v>14.051859098205703</v>
          </cell>
          <cell r="HR12">
            <v>1.9904412262412292</v>
          </cell>
          <cell r="HZ12">
            <v>0</v>
          </cell>
          <cell r="IB12">
            <v>0</v>
          </cell>
          <cell r="IP12">
            <v>56.168999999999997</v>
          </cell>
        </row>
        <row r="13">
          <cell r="C13" t="str">
            <v>1999</v>
          </cell>
          <cell r="G13">
            <v>1229.0999999999999</v>
          </cell>
          <cell r="I13">
            <v>1256.0719999999999</v>
          </cell>
          <cell r="O13">
            <v>-1091.482</v>
          </cell>
          <cell r="S13">
            <v>164.59</v>
          </cell>
          <cell r="W13">
            <v>107.77</v>
          </cell>
          <cell r="X13">
            <v>8.7682040000000008</v>
          </cell>
          <cell r="Y13">
            <v>0.54600000000000004</v>
          </cell>
          <cell r="Z13">
            <v>4.3879999999999999</v>
          </cell>
          <cell r="AB13">
            <v>-3.3559999999999999</v>
          </cell>
          <cell r="AD13">
            <v>0</v>
          </cell>
          <cell r="AE13">
            <v>0</v>
          </cell>
          <cell r="AH13">
            <v>109.348</v>
          </cell>
          <cell r="AJ13">
            <v>-3.0510000000000002</v>
          </cell>
          <cell r="AK13">
            <v>-30.605</v>
          </cell>
          <cell r="AM13">
            <v>-6.5720000000000001</v>
          </cell>
          <cell r="AN13">
            <v>33.998792999999999</v>
          </cell>
          <cell r="AR13">
            <v>0</v>
          </cell>
          <cell r="BB13">
            <v>20.735368000000001</v>
          </cell>
          <cell r="BD13">
            <v>30.702300411483396</v>
          </cell>
          <cell r="BF13">
            <v>13.886436</v>
          </cell>
          <cell r="BI13">
            <v>2.6498270000000002</v>
          </cell>
          <cell r="BJ13">
            <v>2.2402570000000002</v>
          </cell>
          <cell r="BO13">
            <v>0.90003999999999995</v>
          </cell>
          <cell r="BP13">
            <v>1.040554</v>
          </cell>
          <cell r="CH13">
            <v>-56.932000000000002</v>
          </cell>
          <cell r="CI13">
            <v>0</v>
          </cell>
          <cell r="CX13">
            <v>1.3804909999999999</v>
          </cell>
          <cell r="CZ13">
            <v>0.68143699999999996</v>
          </cell>
          <cell r="DI13">
            <v>113.849</v>
          </cell>
          <cell r="DM13">
            <v>442.33199999999999</v>
          </cell>
          <cell r="DP13">
            <v>0</v>
          </cell>
          <cell r="DS13">
            <v>260.267</v>
          </cell>
          <cell r="DT13">
            <v>702.59900000000005</v>
          </cell>
          <cell r="DW13">
            <v>0.44400000000000001</v>
          </cell>
          <cell r="DZ13">
            <v>6.7530000000000001</v>
          </cell>
          <cell r="EB13">
            <v>0</v>
          </cell>
          <cell r="EG13">
            <v>12.254</v>
          </cell>
          <cell r="EK13">
            <v>353.2</v>
          </cell>
          <cell r="EL13">
            <v>702.59900000000005</v>
          </cell>
          <cell r="EW13">
            <v>-84.793999999999997</v>
          </cell>
          <cell r="EX13">
            <v>-23.202373000000001</v>
          </cell>
          <cell r="EZ13">
            <v>52.014592</v>
          </cell>
          <cell r="FA13">
            <v>33.420143000000003</v>
          </cell>
          <cell r="FD13">
            <v>4.589569</v>
          </cell>
          <cell r="FE13">
            <v>4.589569</v>
          </cell>
          <cell r="GL13">
            <v>0.49</v>
          </cell>
          <cell r="GO13">
            <v>83.054177999999993</v>
          </cell>
          <cell r="GT13">
            <v>62</v>
          </cell>
          <cell r="HD13">
            <v>59.583644866100173</v>
          </cell>
          <cell r="HF13">
            <v>13.50889375451159</v>
          </cell>
          <cell r="HJ13">
            <v>44.911556830142324</v>
          </cell>
          <cell r="HL13">
            <v>0.79032258064516114</v>
          </cell>
          <cell r="HN13">
            <v>46.757312271501903</v>
          </cell>
          <cell r="HP13">
            <v>30.669054815424861</v>
          </cell>
          <cell r="HR13">
            <v>4.1205475844113586</v>
          </cell>
          <cell r="HZ13">
            <v>0</v>
          </cell>
          <cell r="IB13">
            <v>0</v>
          </cell>
          <cell r="IP13">
            <v>76.781999999999996</v>
          </cell>
        </row>
        <row r="14">
          <cell r="C14" t="str">
            <v>2000</v>
          </cell>
          <cell r="G14">
            <v>1119.931</v>
          </cell>
          <cell r="I14">
            <v>1125.8440000000001</v>
          </cell>
          <cell r="O14">
            <v>-996.99800000000005</v>
          </cell>
          <cell r="S14">
            <v>128.846</v>
          </cell>
          <cell r="W14">
            <v>72.158000000000001</v>
          </cell>
          <cell r="X14">
            <v>6.4430759999999996</v>
          </cell>
          <cell r="Y14">
            <v>8.5790000000000006</v>
          </cell>
          <cell r="Z14">
            <v>8.2579999999999991</v>
          </cell>
          <cell r="AB14">
            <v>-4.798</v>
          </cell>
          <cell r="AD14">
            <v>0</v>
          </cell>
          <cell r="AE14">
            <v>22.7</v>
          </cell>
          <cell r="AH14">
            <v>106.89700000000001</v>
          </cell>
          <cell r="AJ14">
            <v>-0.52300000000000002</v>
          </cell>
          <cell r="AK14">
            <v>-26.494</v>
          </cell>
          <cell r="AM14">
            <v>-9.35</v>
          </cell>
          <cell r="AN14">
            <v>33.531343</v>
          </cell>
          <cell r="AR14">
            <v>0</v>
          </cell>
          <cell r="BB14">
            <v>19.887325000000001</v>
          </cell>
          <cell r="BD14">
            <v>23.368203803191903</v>
          </cell>
          <cell r="BF14">
            <v>-8.8820270000000008</v>
          </cell>
          <cell r="BI14">
            <v>-33.044446999999998</v>
          </cell>
          <cell r="BJ14">
            <v>-2.2414679999999998</v>
          </cell>
          <cell r="BO14">
            <v>0.76858599999999999</v>
          </cell>
          <cell r="BP14">
            <v>0.907134</v>
          </cell>
          <cell r="CH14">
            <v>-45.603999999999999</v>
          </cell>
          <cell r="CI14">
            <v>0</v>
          </cell>
          <cell r="CX14">
            <v>1.117103</v>
          </cell>
          <cell r="CZ14">
            <v>0.29965399999999998</v>
          </cell>
          <cell r="DI14">
            <v>68.763999999999996</v>
          </cell>
          <cell r="DM14">
            <v>368.18599999999998</v>
          </cell>
          <cell r="DP14">
            <v>0</v>
          </cell>
          <cell r="DS14">
            <v>263.87200000000001</v>
          </cell>
          <cell r="DT14">
            <v>632.05799999999999</v>
          </cell>
          <cell r="DW14">
            <v>2.2719999999999998</v>
          </cell>
          <cell r="DZ14">
            <v>5.5209999999999999</v>
          </cell>
          <cell r="EB14">
            <v>0</v>
          </cell>
          <cell r="EG14">
            <v>2.8380000000000001</v>
          </cell>
          <cell r="EK14">
            <v>356.096</v>
          </cell>
          <cell r="EL14">
            <v>631.97799999999995</v>
          </cell>
          <cell r="EW14">
            <v>-60.691000000000003</v>
          </cell>
          <cell r="EX14">
            <v>-16.90868</v>
          </cell>
          <cell r="EZ14">
            <v>56.795330999999997</v>
          </cell>
          <cell r="FA14">
            <v>16.760317000000001</v>
          </cell>
          <cell r="FD14">
            <v>4.2573869999999996</v>
          </cell>
          <cell r="FE14">
            <v>4.2573869999999996</v>
          </cell>
          <cell r="GL14">
            <v>0.49</v>
          </cell>
          <cell r="GO14">
            <v>91.765916000000004</v>
          </cell>
          <cell r="GT14">
            <v>30.3</v>
          </cell>
          <cell r="HD14">
            <v>33.401900931946109</v>
          </cell>
          <cell r="HF14">
            <v>7.1170415092637818</v>
          </cell>
          <cell r="HJ14">
            <v>27.123729861973338</v>
          </cell>
          <cell r="HL14">
            <v>1.6171617161716172</v>
          </cell>
          <cell r="HN14">
            <v>33.687358395778894</v>
          </cell>
          <cell r="HP14">
            <v>19.791277095142807</v>
          </cell>
          <cell r="HR14">
            <v>2.4285569868143666</v>
          </cell>
          <cell r="HZ14">
            <v>0</v>
          </cell>
          <cell r="IB14">
            <v>0</v>
          </cell>
          <cell r="IP14">
            <v>80.037999999999997</v>
          </cell>
        </row>
        <row r="15">
          <cell r="C15" t="str">
            <v>2001</v>
          </cell>
          <cell r="G15">
            <v>1135.2090000000001</v>
          </cell>
          <cell r="I15">
            <v>1141.309</v>
          </cell>
          <cell r="O15">
            <v>-961.7</v>
          </cell>
          <cell r="S15">
            <v>179.60900000000001</v>
          </cell>
          <cell r="W15">
            <v>114.10899999999999</v>
          </cell>
          <cell r="X15">
            <v>10.051805</v>
          </cell>
          <cell r="Y15">
            <v>5.0999999999999996</v>
          </cell>
          <cell r="Z15">
            <v>17.366</v>
          </cell>
          <cell r="AB15">
            <v>-11.148999999999999</v>
          </cell>
          <cell r="AD15">
            <v>0</v>
          </cell>
          <cell r="AE15">
            <v>132.6</v>
          </cell>
          <cell r="AH15">
            <v>258.02600000000001</v>
          </cell>
          <cell r="AJ15">
            <v>-1.8</v>
          </cell>
          <cell r="AK15">
            <v>-58.6</v>
          </cell>
          <cell r="AM15">
            <v>0</v>
          </cell>
          <cell r="AN15">
            <v>22.710889999999999</v>
          </cell>
          <cell r="AR15">
            <v>0</v>
          </cell>
          <cell r="BB15">
            <v>47.194493999999999</v>
          </cell>
          <cell r="BD15">
            <v>31.78184263711919</v>
          </cell>
          <cell r="BF15">
            <v>1.3641909999999999</v>
          </cell>
          <cell r="BI15">
            <v>58.137698</v>
          </cell>
          <cell r="BJ15">
            <v>141.37814900000001</v>
          </cell>
          <cell r="BO15">
            <v>2.2153450000000001</v>
          </cell>
          <cell r="BP15">
            <v>1.108379</v>
          </cell>
          <cell r="CH15">
            <v>-71.2</v>
          </cell>
          <cell r="CI15">
            <v>-39</v>
          </cell>
          <cell r="CX15">
            <v>1.4828859999999999</v>
          </cell>
          <cell r="CZ15">
            <v>2.4036689999999998</v>
          </cell>
          <cell r="DI15">
            <v>214.8</v>
          </cell>
          <cell r="DM15">
            <v>491.524</v>
          </cell>
          <cell r="DP15">
            <v>0</v>
          </cell>
          <cell r="DS15">
            <v>309.77999999999997</v>
          </cell>
          <cell r="DT15">
            <v>801.30399999999997</v>
          </cell>
          <cell r="DW15">
            <v>8.0000000000000002E-3</v>
          </cell>
          <cell r="DZ15">
            <v>4.0579999999999998</v>
          </cell>
          <cell r="EB15">
            <v>0</v>
          </cell>
          <cell r="EG15">
            <v>6.9</v>
          </cell>
          <cell r="EK15">
            <v>481.4</v>
          </cell>
          <cell r="EL15">
            <v>801.24300000000005</v>
          </cell>
          <cell r="EW15">
            <v>-210.81399999999999</v>
          </cell>
          <cell r="EX15">
            <v>-43.173048999999999</v>
          </cell>
          <cell r="EZ15">
            <v>60.942810000000001</v>
          </cell>
          <cell r="FA15">
            <v>11.792536999999999</v>
          </cell>
          <cell r="FD15">
            <v>5.7685919999999999</v>
          </cell>
          <cell r="FE15">
            <v>5.7685919999999999</v>
          </cell>
          <cell r="GL15">
            <v>1</v>
          </cell>
          <cell r="GO15">
            <v>91.490854999999996</v>
          </cell>
          <cell r="GT15">
            <v>29.75</v>
          </cell>
          <cell r="HD15">
            <v>26.840999333260555</v>
          </cell>
          <cell r="HF15">
            <v>5.1572376760221559</v>
          </cell>
          <cell r="HJ15">
            <v>20.062230002845801</v>
          </cell>
          <cell r="HL15">
            <v>3.3613445378151261</v>
          </cell>
          <cell r="HN15">
            <v>21.064172472296555</v>
          </cell>
          <cell r="HP15">
            <v>13.59456732617252</v>
          </cell>
          <cell r="HR15">
            <v>2.2119617940396878</v>
          </cell>
          <cell r="HZ15">
            <v>0</v>
          </cell>
          <cell r="IB15">
            <v>19.2</v>
          </cell>
          <cell r="IP15">
            <v>106.5</v>
          </cell>
        </row>
        <row r="16">
          <cell r="C16" t="str">
            <v>2002</v>
          </cell>
          <cell r="G16">
            <v>1271.1179999999999</v>
          </cell>
          <cell r="I16">
            <v>1278.221</v>
          </cell>
          <cell r="O16">
            <v>-1092.569</v>
          </cell>
          <cell r="S16">
            <v>185.65199999999999</v>
          </cell>
          <cell r="W16">
            <v>99.206000000000003</v>
          </cell>
          <cell r="X16">
            <v>7.8046259999999998</v>
          </cell>
          <cell r="Y16">
            <v>0.65700000000000003</v>
          </cell>
          <cell r="Z16">
            <v>24.59</v>
          </cell>
          <cell r="AB16">
            <v>-23.992999999999999</v>
          </cell>
          <cell r="AD16">
            <v>0</v>
          </cell>
          <cell r="AE16">
            <v>0</v>
          </cell>
          <cell r="AH16">
            <v>100.46</v>
          </cell>
          <cell r="AJ16">
            <v>-1.2809999999999999</v>
          </cell>
          <cell r="AK16">
            <v>-31.074000000000002</v>
          </cell>
          <cell r="AM16">
            <v>-4.1619999999999999</v>
          </cell>
          <cell r="AN16">
            <v>35.074657000000002</v>
          </cell>
          <cell r="AR16">
            <v>0</v>
          </cell>
          <cell r="BB16">
            <v>13.602289000000001</v>
          </cell>
          <cell r="BD16">
            <v>23.484024360903675</v>
          </cell>
          <cell r="BF16">
            <v>11.972156999999999</v>
          </cell>
          <cell r="BI16">
            <v>-13.060320000000001</v>
          </cell>
          <cell r="BJ16">
            <v>-61.065939</v>
          </cell>
          <cell r="BO16">
            <v>0.70561700000000005</v>
          </cell>
          <cell r="BP16">
            <v>1.038656</v>
          </cell>
          <cell r="CH16">
            <v>-51.374000000000002</v>
          </cell>
          <cell r="CI16">
            <v>0</v>
          </cell>
          <cell r="CX16">
            <v>1.0016339999999999</v>
          </cell>
          <cell r="CZ16">
            <v>-1.7731969999999999</v>
          </cell>
          <cell r="DI16">
            <v>54.5</v>
          </cell>
          <cell r="DM16">
            <v>368.90800000000002</v>
          </cell>
          <cell r="DP16">
            <v>0</v>
          </cell>
          <cell r="DS16">
            <v>476.17899999999997</v>
          </cell>
          <cell r="DT16">
            <v>845.08699999999999</v>
          </cell>
          <cell r="DW16">
            <v>102.6</v>
          </cell>
          <cell r="DZ16">
            <v>2.1850000000000001</v>
          </cell>
          <cell r="EB16">
            <v>0</v>
          </cell>
          <cell r="EG16">
            <v>3.6019999999999999</v>
          </cell>
          <cell r="EK16">
            <v>458.78</v>
          </cell>
          <cell r="EL16">
            <v>845.28899999999999</v>
          </cell>
          <cell r="EW16">
            <v>50.567</v>
          </cell>
          <cell r="EX16">
            <v>10.936196000000001</v>
          </cell>
          <cell r="EZ16">
            <v>54.701054999999997</v>
          </cell>
          <cell r="FA16">
            <v>5.1596719999999996</v>
          </cell>
          <cell r="FD16">
            <v>5.5350429999999999</v>
          </cell>
          <cell r="FE16">
            <v>5.5350429999999999</v>
          </cell>
          <cell r="GL16">
            <v>0.5</v>
          </cell>
          <cell r="GO16">
            <v>90.619951</v>
          </cell>
          <cell r="GT16">
            <v>13</v>
          </cell>
          <cell r="HD16">
            <v>12.516174748906279</v>
          </cell>
          <cell r="HF16">
            <v>2.3486719073365827</v>
          </cell>
          <cell r="HJ16">
            <v>12.978792652805318</v>
          </cell>
          <cell r="HL16">
            <v>3.8461538461538463</v>
          </cell>
          <cell r="HN16">
            <v>12.303118902896969</v>
          </cell>
          <cell r="HP16">
            <v>6.594562597620083</v>
          </cell>
          <cell r="HR16">
            <v>0.96657144576664022</v>
          </cell>
          <cell r="HZ16">
            <v>0</v>
          </cell>
          <cell r="IB16">
            <v>23.640999999999998</v>
          </cell>
          <cell r="IP16">
            <v>265.22300000000001</v>
          </cell>
        </row>
        <row r="17">
          <cell r="C17" t="str">
            <v>2003</v>
          </cell>
          <cell r="G17">
            <v>1374.252</v>
          </cell>
          <cell r="I17">
            <v>1377.28</v>
          </cell>
          <cell r="O17">
            <v>-1174.336</v>
          </cell>
          <cell r="S17">
            <v>202.94399999999999</v>
          </cell>
          <cell r="W17">
            <v>101.05500000000001</v>
          </cell>
          <cell r="X17">
            <v>7.3534550000000003</v>
          </cell>
          <cell r="Y17">
            <v>1.641</v>
          </cell>
          <cell r="Z17">
            <v>21.498000000000001</v>
          </cell>
          <cell r="AB17">
            <v>-23.81</v>
          </cell>
          <cell r="AD17">
            <v>0</v>
          </cell>
          <cell r="AE17">
            <v>0</v>
          </cell>
          <cell r="AH17">
            <v>100.384</v>
          </cell>
          <cell r="AJ17">
            <v>-1.1559999999999999</v>
          </cell>
          <cell r="AK17">
            <v>-37.183999999999997</v>
          </cell>
          <cell r="AM17">
            <v>3.1749999999999998</v>
          </cell>
          <cell r="AN17">
            <v>33.878905000000003</v>
          </cell>
          <cell r="AR17">
            <v>0</v>
          </cell>
          <cell r="BB17">
            <v>13.962759</v>
          </cell>
          <cell r="BD17">
            <v>23.037006602591511</v>
          </cell>
          <cell r="BF17">
            <v>8.113645</v>
          </cell>
          <cell r="BI17">
            <v>1.863799</v>
          </cell>
          <cell r="BJ17">
            <v>-7.5651999999999997E-2</v>
          </cell>
          <cell r="BO17">
            <v>0.71969799999999995</v>
          </cell>
          <cell r="BP17">
            <v>1.1674690000000001</v>
          </cell>
          <cell r="CH17">
            <v>-46.314</v>
          </cell>
          <cell r="CI17">
            <v>0</v>
          </cell>
          <cell r="CX17">
            <v>1.819688</v>
          </cell>
          <cell r="CZ17">
            <v>1.078835</v>
          </cell>
          <cell r="DI17">
            <v>45.286000000000001</v>
          </cell>
          <cell r="DM17">
            <v>376.50599999999997</v>
          </cell>
          <cell r="DP17">
            <v>0</v>
          </cell>
          <cell r="DS17">
            <v>431.26299999999998</v>
          </cell>
          <cell r="DT17">
            <v>807.76900000000001</v>
          </cell>
          <cell r="DW17">
            <v>30.942</v>
          </cell>
          <cell r="DZ17">
            <v>0</v>
          </cell>
          <cell r="EB17">
            <v>0</v>
          </cell>
          <cell r="EG17">
            <v>3.605</v>
          </cell>
          <cell r="EK17">
            <v>475.40499999999997</v>
          </cell>
          <cell r="EL17">
            <v>807.68899999999996</v>
          </cell>
          <cell r="EW17">
            <v>-13.692</v>
          </cell>
          <cell r="EX17">
            <v>-2.8583949999999998</v>
          </cell>
          <cell r="EZ17">
            <v>59.306243000000002</v>
          </cell>
          <cell r="FA17">
            <v>5.1471229999999997</v>
          </cell>
          <cell r="FD17">
            <v>5.7356179999999997</v>
          </cell>
          <cell r="FE17">
            <v>5.7356179999999997</v>
          </cell>
          <cell r="GL17">
            <v>0.5</v>
          </cell>
          <cell r="GO17">
            <v>90.619951</v>
          </cell>
          <cell r="GT17">
            <v>21.7</v>
          </cell>
          <cell r="HD17">
            <v>18.587217305127584</v>
          </cell>
          <cell r="HF17">
            <v>3.7833760895512918</v>
          </cell>
          <cell r="HJ17">
            <v>11.925121229573421</v>
          </cell>
          <cell r="HL17">
            <v>2.3041474654377883</v>
          </cell>
          <cell r="HN17">
            <v>19.014965886694711</v>
          </cell>
          <cell r="HP17">
            <v>9.5449858821516731</v>
          </cell>
          <cell r="HR17">
            <v>1.4209627758955419</v>
          </cell>
          <cell r="HZ17">
            <v>0</v>
          </cell>
          <cell r="IB17">
            <v>24.449000000000002</v>
          </cell>
          <cell r="IP17">
            <v>233.08699999999999</v>
          </cell>
        </row>
        <row r="18">
          <cell r="C18" t="str">
            <v>2004</v>
          </cell>
          <cell r="G18">
            <v>1525.1</v>
          </cell>
          <cell r="I18">
            <v>1535.6</v>
          </cell>
          <cell r="O18">
            <v>-1305.9000000000001</v>
          </cell>
          <cell r="S18">
            <v>229.7</v>
          </cell>
          <cell r="W18">
            <v>147.19999999999999</v>
          </cell>
          <cell r="X18">
            <v>9.6518259999999998</v>
          </cell>
          <cell r="Y18">
            <v>1.5</v>
          </cell>
          <cell r="Z18">
            <v>21.009</v>
          </cell>
          <cell r="AB18">
            <v>-25.609000000000002</v>
          </cell>
          <cell r="AD18">
            <v>0</v>
          </cell>
          <cell r="AE18">
            <v>0</v>
          </cell>
          <cell r="AH18">
            <v>158.1</v>
          </cell>
          <cell r="AJ18">
            <v>-1</v>
          </cell>
          <cell r="AK18">
            <v>-21.8</v>
          </cell>
          <cell r="AM18">
            <v>87</v>
          </cell>
          <cell r="AN18">
            <v>-41.239722</v>
          </cell>
          <cell r="AR18">
            <v>0</v>
          </cell>
          <cell r="BB18">
            <v>45.492451000000003</v>
          </cell>
          <cell r="BD18">
            <v>28.249897626601772</v>
          </cell>
          <cell r="BF18">
            <v>10.976735</v>
          </cell>
          <cell r="BI18">
            <v>45.663252999999997</v>
          </cell>
          <cell r="BJ18">
            <v>57.495218000000001</v>
          </cell>
          <cell r="BO18">
            <v>2.7600349999999998</v>
          </cell>
          <cell r="BP18">
            <v>0.569886</v>
          </cell>
          <cell r="CH18">
            <v>-48.1</v>
          </cell>
          <cell r="CI18">
            <v>0</v>
          </cell>
          <cell r="CX18">
            <v>2.3776280000000001</v>
          </cell>
          <cell r="CZ18">
            <v>1.42906</v>
          </cell>
          <cell r="DI18">
            <v>90.7</v>
          </cell>
          <cell r="DM18">
            <v>528.47112400000003</v>
          </cell>
          <cell r="DP18">
            <v>0</v>
          </cell>
          <cell r="DS18">
            <v>559.67999999999995</v>
          </cell>
          <cell r="DT18">
            <v>1088.151124</v>
          </cell>
          <cell r="DW18">
            <v>5.2</v>
          </cell>
          <cell r="DZ18">
            <v>116.7</v>
          </cell>
          <cell r="EB18">
            <v>0</v>
          </cell>
          <cell r="EG18">
            <v>9.5</v>
          </cell>
          <cell r="EK18">
            <v>501.9</v>
          </cell>
          <cell r="EL18">
            <v>1087.7</v>
          </cell>
          <cell r="EW18">
            <v>88.62</v>
          </cell>
          <cell r="EX18">
            <v>17.328900999999998</v>
          </cell>
          <cell r="EZ18">
            <v>47.016641</v>
          </cell>
          <cell r="FA18">
            <v>6.5683550000000004</v>
          </cell>
          <cell r="FD18">
            <v>6.373945</v>
          </cell>
          <cell r="FE18">
            <v>6.373945</v>
          </cell>
          <cell r="GL18">
            <v>1.5</v>
          </cell>
          <cell r="GO18">
            <v>80.542444000000003</v>
          </cell>
          <cell r="GT18">
            <v>23.4</v>
          </cell>
          <cell r="HD18">
            <v>41.060843747696907</v>
          </cell>
          <cell r="HF18">
            <v>3.6711957822039567</v>
          </cell>
          <cell r="HJ18">
            <v>9.8417414330584929</v>
          </cell>
          <cell r="HL18">
            <v>6.4102564102564115</v>
          </cell>
          <cell r="HN18">
            <v>13.270431671822463</v>
          </cell>
          <cell r="HP18">
            <v>8.535091650519032</v>
          </cell>
          <cell r="HR18">
            <v>1.2938910167202151</v>
          </cell>
          <cell r="HZ18">
            <v>0</v>
          </cell>
          <cell r="IB18">
            <v>50.9</v>
          </cell>
          <cell r="IP18">
            <v>286.8</v>
          </cell>
        </row>
        <row r="19">
          <cell r="C19" t="str">
            <v>2005</v>
          </cell>
          <cell r="G19">
            <v>1570.4</v>
          </cell>
          <cell r="I19">
            <v>1581.1</v>
          </cell>
          <cell r="O19">
            <v>-1373</v>
          </cell>
          <cell r="S19">
            <v>208.1</v>
          </cell>
          <cell r="W19">
            <v>151.19999999999999</v>
          </cell>
          <cell r="X19">
            <v>9.6281199999999991</v>
          </cell>
          <cell r="Y19">
            <v>0.2</v>
          </cell>
          <cell r="Z19">
            <v>1.7</v>
          </cell>
          <cell r="AB19">
            <v>-10</v>
          </cell>
          <cell r="AD19">
            <v>-1</v>
          </cell>
          <cell r="AE19">
            <v>-0.4</v>
          </cell>
          <cell r="AH19">
            <v>159.80000000000001</v>
          </cell>
          <cell r="AJ19">
            <v>0</v>
          </cell>
          <cell r="AK19">
            <v>-35.6</v>
          </cell>
          <cell r="AM19">
            <v>0</v>
          </cell>
          <cell r="AN19">
            <v>22.277847000000001</v>
          </cell>
          <cell r="AR19">
            <v>0</v>
          </cell>
          <cell r="BB19">
            <v>25.075711999999999</v>
          </cell>
          <cell r="BD19">
            <v>19.683723322190794</v>
          </cell>
          <cell r="BF19">
            <v>2.970297</v>
          </cell>
          <cell r="BI19">
            <v>2.7173910000000001</v>
          </cell>
          <cell r="BJ19">
            <v>1.075269</v>
          </cell>
          <cell r="BO19">
            <v>1.5551630000000001</v>
          </cell>
          <cell r="BP19">
            <v>1.4957609999999999</v>
          </cell>
          <cell r="CH19">
            <v>-76.2</v>
          </cell>
          <cell r="CI19">
            <v>0</v>
          </cell>
          <cell r="CX19">
            <v>2.586929</v>
          </cell>
          <cell r="CZ19">
            <v>-9.5162999999999998E-2</v>
          </cell>
          <cell r="DI19">
            <v>99.9</v>
          </cell>
          <cell r="DM19">
            <v>584.91272300000003</v>
          </cell>
          <cell r="DP19">
            <v>0</v>
          </cell>
          <cell r="DS19">
            <v>727.5</v>
          </cell>
          <cell r="DT19">
            <v>1312.4127229999999</v>
          </cell>
          <cell r="DW19">
            <v>145.30000000000001</v>
          </cell>
          <cell r="DZ19">
            <v>165.2</v>
          </cell>
          <cell r="EB19">
            <v>0</v>
          </cell>
          <cell r="EG19">
            <v>12.2</v>
          </cell>
          <cell r="EK19">
            <v>488.7</v>
          </cell>
          <cell r="EL19">
            <v>1312</v>
          </cell>
          <cell r="EW19">
            <v>253.2</v>
          </cell>
          <cell r="EX19">
            <v>50.549011999999998</v>
          </cell>
          <cell r="EZ19">
            <v>38.178353999999999</v>
          </cell>
          <cell r="FA19">
            <v>15.29</v>
          </cell>
          <cell r="FD19">
            <v>6.4439390000000003</v>
          </cell>
          <cell r="FE19">
            <v>6.4439390000000003</v>
          </cell>
          <cell r="GL19">
            <v>0.85</v>
          </cell>
          <cell r="GO19">
            <v>77.638711999999998</v>
          </cell>
          <cell r="GT19">
            <v>30.85</v>
          </cell>
          <cell r="HD19">
            <v>20.624952783232082</v>
          </cell>
          <cell r="HF19">
            <v>4.7874444497379631</v>
          </cell>
          <cell r="HJ19">
            <v>11.925336953584733</v>
          </cell>
          <cell r="HL19">
            <v>2.7552674230145864</v>
          </cell>
          <cell r="HN19">
            <v>17.492432398943194</v>
          </cell>
          <cell r="HP19">
            <v>12.71413473451752</v>
          </cell>
          <cell r="HR19">
            <v>1.6864201892511459</v>
          </cell>
          <cell r="HZ19">
            <v>0</v>
          </cell>
          <cell r="IB19">
            <v>73.900000000000006</v>
          </cell>
          <cell r="IP19">
            <v>436.9</v>
          </cell>
        </row>
        <row r="20">
          <cell r="C20" t="str">
            <v>2006</v>
          </cell>
          <cell r="G20">
            <v>1646.5</v>
          </cell>
          <cell r="I20">
            <v>1664.3</v>
          </cell>
          <cell r="O20">
            <v>-1492.9</v>
          </cell>
          <cell r="S20">
            <v>171.4</v>
          </cell>
          <cell r="W20">
            <v>112</v>
          </cell>
          <cell r="X20">
            <v>6.802308</v>
          </cell>
          <cell r="Y20">
            <v>0.2</v>
          </cell>
          <cell r="Z20">
            <v>0</v>
          </cell>
          <cell r="AB20">
            <v>-3.2</v>
          </cell>
          <cell r="AD20">
            <v>0</v>
          </cell>
          <cell r="AE20">
            <v>0</v>
          </cell>
          <cell r="AH20">
            <v>124.5</v>
          </cell>
          <cell r="AJ20">
            <v>0</v>
          </cell>
          <cell r="AK20">
            <v>-37.200000000000003</v>
          </cell>
          <cell r="AM20">
            <v>0</v>
          </cell>
          <cell r="AN20">
            <v>29.879518000000001</v>
          </cell>
          <cell r="AR20">
            <v>0</v>
          </cell>
          <cell r="BB20">
            <v>15.714157</v>
          </cell>
          <cell r="BD20">
            <v>12.588354089532144</v>
          </cell>
          <cell r="BF20">
            <v>4.8458990000000002</v>
          </cell>
          <cell r="BI20">
            <v>-25.925926</v>
          </cell>
          <cell r="BJ20">
            <v>-22.090112999999999</v>
          </cell>
          <cell r="BO20">
            <v>1.1540269999999999</v>
          </cell>
          <cell r="BP20">
            <v>1.0654589999999999</v>
          </cell>
          <cell r="CH20">
            <v>-53.2</v>
          </cell>
          <cell r="CI20">
            <v>0</v>
          </cell>
          <cell r="CX20">
            <v>1.993439</v>
          </cell>
          <cell r="CZ20">
            <v>0.86717200000000005</v>
          </cell>
          <cell r="DI20">
            <v>138.9</v>
          </cell>
          <cell r="DM20">
            <v>664.63272300000006</v>
          </cell>
          <cell r="DP20">
            <v>0</v>
          </cell>
          <cell r="DS20">
            <v>710.5</v>
          </cell>
          <cell r="DT20">
            <v>1375.1327229999999</v>
          </cell>
          <cell r="DW20">
            <v>77.099999999999994</v>
          </cell>
          <cell r="DZ20">
            <v>167.9</v>
          </cell>
          <cell r="EB20">
            <v>0</v>
          </cell>
          <cell r="EG20">
            <v>4</v>
          </cell>
          <cell r="EK20">
            <v>622.4</v>
          </cell>
          <cell r="EL20">
            <v>1374.7</v>
          </cell>
          <cell r="EW20">
            <v>139.80000000000001</v>
          </cell>
          <cell r="EX20">
            <v>22.318007999999999</v>
          </cell>
          <cell r="EZ20">
            <v>45.566305</v>
          </cell>
          <cell r="FA20">
            <v>35</v>
          </cell>
          <cell r="FD20">
            <v>8.4569279999999996</v>
          </cell>
          <cell r="FE20">
            <v>8.4569279999999996</v>
          </cell>
          <cell r="GL20">
            <v>1.2</v>
          </cell>
          <cell r="GO20">
            <v>73.657628000000003</v>
          </cell>
          <cell r="GT20">
            <v>24.44</v>
          </cell>
          <cell r="HD20">
            <v>22.938470649738754</v>
          </cell>
          <cell r="HF20">
            <v>2.88993828491859</v>
          </cell>
          <cell r="HJ20">
            <v>12.260219650563675</v>
          </cell>
          <cell r="HL20">
            <v>4.9099836333878883</v>
          </cell>
          <cell r="HN20">
            <v>17.290485100891267</v>
          </cell>
          <cell r="HP20">
            <v>11.305317181351983</v>
          </cell>
          <cell r="HR20">
            <v>1.1782523099423019</v>
          </cell>
          <cell r="HZ20">
            <v>0</v>
          </cell>
          <cell r="IB20">
            <v>82.6</v>
          </cell>
          <cell r="IP20">
            <v>448.4</v>
          </cell>
        </row>
        <row r="21">
          <cell r="C21" t="str">
            <v>2007E</v>
          </cell>
          <cell r="G21">
            <v>1774.6379999999999</v>
          </cell>
          <cell r="I21">
            <v>1786.6379999999999</v>
          </cell>
          <cell r="O21">
            <v>-1613.7508069999999</v>
          </cell>
          <cell r="S21">
            <v>172.887193</v>
          </cell>
          <cell r="W21">
            <v>104.55936</v>
          </cell>
          <cell r="X21">
            <v>5.8918699999999999</v>
          </cell>
          <cell r="Y21">
            <v>0</v>
          </cell>
          <cell r="Z21">
            <v>3.2425670000000002</v>
          </cell>
          <cell r="AB21">
            <v>-5.4198000000000004</v>
          </cell>
          <cell r="AD21">
            <v>-0.5</v>
          </cell>
          <cell r="AE21">
            <v>0</v>
          </cell>
          <cell r="AH21">
            <v>62.882126999999997</v>
          </cell>
          <cell r="AJ21">
            <v>0</v>
          </cell>
          <cell r="AK21">
            <v>-18.235817000000001</v>
          </cell>
          <cell r="AM21">
            <v>0</v>
          </cell>
          <cell r="AN21">
            <v>29</v>
          </cell>
          <cell r="AR21">
            <v>0</v>
          </cell>
          <cell r="BB21">
            <v>7.9645159999999997</v>
          </cell>
          <cell r="BD21">
            <v>12.453072768387043</v>
          </cell>
          <cell r="BF21">
            <v>7.7824479999999996</v>
          </cell>
          <cell r="BI21">
            <v>-6.6434290000000003</v>
          </cell>
          <cell r="BJ21">
            <v>-49.492268000000003</v>
          </cell>
          <cell r="BO21">
            <v>0.63637100000000002</v>
          </cell>
          <cell r="BP21">
            <v>1.1736709999999999</v>
          </cell>
          <cell r="CH21">
            <v>-53.239139999999999</v>
          </cell>
          <cell r="CI21">
            <v>0</v>
          </cell>
          <cell r="CX21">
            <v>2.1661809999999999</v>
          </cell>
          <cell r="CZ21">
            <v>0.88211200000000001</v>
          </cell>
          <cell r="DI21">
            <v>51.871108</v>
          </cell>
          <cell r="DM21">
            <v>616.78321900000003</v>
          </cell>
          <cell r="DP21">
            <v>0</v>
          </cell>
          <cell r="DS21">
            <v>665.41130699999997</v>
          </cell>
          <cell r="DT21">
            <v>1282.194526</v>
          </cell>
          <cell r="DW21">
            <v>77.099999999999994</v>
          </cell>
          <cell r="DZ21">
            <v>187.3</v>
          </cell>
          <cell r="EB21">
            <v>0</v>
          </cell>
          <cell r="EG21">
            <v>4</v>
          </cell>
          <cell r="EK21">
            <v>498.73055599999998</v>
          </cell>
          <cell r="EL21">
            <v>1281.7618030000001</v>
          </cell>
          <cell r="EW21">
            <v>246.228892</v>
          </cell>
          <cell r="EX21">
            <v>48.978301999999999</v>
          </cell>
          <cell r="EZ21">
            <v>39.221839000000003</v>
          </cell>
          <cell r="FA21">
            <v>19.890388000000002</v>
          </cell>
          <cell r="FD21">
            <v>7.1149180000000003</v>
          </cell>
          <cell r="FE21">
            <v>7.1149180000000003</v>
          </cell>
          <cell r="GL21">
            <v>0.31818600000000002</v>
          </cell>
          <cell r="GO21">
            <v>70.157628000000003</v>
          </cell>
          <cell r="GT21">
            <v>14.44</v>
          </cell>
          <cell r="HD21">
            <v>12.303277494289286</v>
          </cell>
          <cell r="HF21">
            <v>2.0295384992490426</v>
          </cell>
          <cell r="HJ21">
            <v>6.6661096187253053</v>
          </cell>
          <cell r="HL21">
            <v>2.2035041551246541</v>
          </cell>
          <cell r="HN21">
            <v>12.04392452593436</v>
          </cell>
          <cell r="HP21">
            <v>7.2839694974977123</v>
          </cell>
          <cell r="HR21">
            <v>0.70961234929039052</v>
          </cell>
          <cell r="HZ21">
            <v>0</v>
          </cell>
          <cell r="IB21">
            <v>82.6</v>
          </cell>
          <cell r="IP21">
            <v>438.39434999999997</v>
          </cell>
        </row>
        <row r="22">
          <cell r="C22" t="str">
            <v>2008E</v>
          </cell>
          <cell r="G22">
            <v>1909.7485200000001</v>
          </cell>
          <cell r="I22">
            <v>1921.7485200000001</v>
          </cell>
          <cell r="O22">
            <v>-1705.0131210000002</v>
          </cell>
          <cell r="S22">
            <v>216.735399</v>
          </cell>
          <cell r="W22">
            <v>140.82724400000001</v>
          </cell>
          <cell r="X22">
            <v>7.3741250000000003</v>
          </cell>
          <cell r="Y22">
            <v>0</v>
          </cell>
          <cell r="Z22">
            <v>2.9126099999999999</v>
          </cell>
          <cell r="AB22">
            <v>-5.5944000000000003</v>
          </cell>
          <cell r="AD22">
            <v>0</v>
          </cell>
          <cell r="AE22">
            <v>0</v>
          </cell>
          <cell r="AH22">
            <v>138.145454</v>
          </cell>
          <cell r="AJ22">
            <v>0</v>
          </cell>
          <cell r="AK22">
            <v>-40.062182</v>
          </cell>
          <cell r="AM22">
            <v>0</v>
          </cell>
          <cell r="AN22">
            <v>29</v>
          </cell>
          <cell r="AR22">
            <v>0</v>
          </cell>
          <cell r="BB22">
            <v>18.277964000000001</v>
          </cell>
          <cell r="BD22">
            <v>16.882360723431876</v>
          </cell>
          <cell r="BF22">
            <v>7.6134130000000004</v>
          </cell>
          <cell r="BI22">
            <v>34.686405999999998</v>
          </cell>
          <cell r="BJ22">
            <v>119.689539</v>
          </cell>
          <cell r="BO22">
            <v>1.3980410000000001</v>
          </cell>
          <cell r="BP22">
            <v>1.5371090000000001</v>
          </cell>
          <cell r="CH22">
            <v>-57.292456000000001</v>
          </cell>
          <cell r="CI22">
            <v>0</v>
          </cell>
          <cell r="CX22">
            <v>2.4800070000000001</v>
          </cell>
          <cell r="CZ22">
            <v>1.244847</v>
          </cell>
          <cell r="DI22">
            <v>116.902913</v>
          </cell>
          <cell r="DM22">
            <v>723.12632499999995</v>
          </cell>
          <cell r="DP22">
            <v>0</v>
          </cell>
          <cell r="DS22">
            <v>646.79560800000002</v>
          </cell>
          <cell r="DT22">
            <v>1369.9219330000001</v>
          </cell>
          <cell r="DW22">
            <v>77.099999999999994</v>
          </cell>
          <cell r="DZ22">
            <v>187.3</v>
          </cell>
          <cell r="EB22">
            <v>0</v>
          </cell>
          <cell r="EG22">
            <v>4</v>
          </cell>
          <cell r="EK22">
            <v>574.51013499999999</v>
          </cell>
          <cell r="EL22">
            <v>1369.48921</v>
          </cell>
          <cell r="EW22">
            <v>181.19708700000001</v>
          </cell>
          <cell r="EX22">
            <v>31.321332999999999</v>
          </cell>
          <cell r="EZ22">
            <v>42.242767000000001</v>
          </cell>
          <cell r="FA22">
            <v>25.693525000000001</v>
          </cell>
          <cell r="FD22">
            <v>8.1959929999999996</v>
          </cell>
          <cell r="FE22">
            <v>8.1959929999999996</v>
          </cell>
          <cell r="GL22">
            <v>0.699021</v>
          </cell>
          <cell r="GO22">
            <v>70.157628000000003</v>
          </cell>
          <cell r="GT22">
            <v>14.44</v>
          </cell>
          <cell r="HD22">
            <v>9.3942589627671165</v>
          </cell>
          <cell r="HF22">
            <v>1.7618365462244783</v>
          </cell>
          <cell r="HJ22">
            <v>5.8225642105042441</v>
          </cell>
          <cell r="HL22">
            <v>4.8408656509695298</v>
          </cell>
          <cell r="HN22">
            <v>8.4804133163324558</v>
          </cell>
          <cell r="HP22">
            <v>5.5102823111973507</v>
          </cell>
          <cell r="HR22">
            <v>0.62535628267956445</v>
          </cell>
          <cell r="HZ22">
            <v>0</v>
          </cell>
          <cell r="IB22">
            <v>82.6</v>
          </cell>
          <cell r="IP22">
            <v>428.6377</v>
          </cell>
        </row>
        <row r="23">
          <cell r="C23" t="str">
            <v>2009E</v>
          </cell>
          <cell r="G23">
            <v>2048.1705579999998</v>
          </cell>
          <cell r="I23">
            <v>2060.1705579999998</v>
          </cell>
          <cell r="O23">
            <v>-1797.0868139999998</v>
          </cell>
          <cell r="S23">
            <v>263.08374400000002</v>
          </cell>
          <cell r="W23">
            <v>178.76501099999999</v>
          </cell>
          <cell r="X23">
            <v>8.7280329999999999</v>
          </cell>
          <cell r="Y23">
            <v>0</v>
          </cell>
          <cell r="Z23">
            <v>4.941859</v>
          </cell>
          <cell r="AB23">
            <v>-5.5944000000000003</v>
          </cell>
          <cell r="AD23">
            <v>0</v>
          </cell>
          <cell r="AE23">
            <v>0</v>
          </cell>
          <cell r="AH23">
            <v>178.11247</v>
          </cell>
          <cell r="AJ23">
            <v>0</v>
          </cell>
          <cell r="AK23">
            <v>-51.652616000000002</v>
          </cell>
          <cell r="AM23">
            <v>0</v>
          </cell>
          <cell r="AN23">
            <v>29</v>
          </cell>
          <cell r="AR23">
            <v>0</v>
          </cell>
          <cell r="BB23">
            <v>20.621572</v>
          </cell>
          <cell r="BD23">
            <v>19.79513241608943</v>
          </cell>
          <cell r="BF23">
            <v>7.2481809999999998</v>
          </cell>
          <cell r="BI23">
            <v>26.939223999999999</v>
          </cell>
          <cell r="BJ23">
            <v>28.931111999999999</v>
          </cell>
          <cell r="BO23">
            <v>1.8025100000000001</v>
          </cell>
          <cell r="BP23">
            <v>1.941578</v>
          </cell>
          <cell r="CH23">
            <v>-61.445117000000003</v>
          </cell>
          <cell r="CI23">
            <v>0</v>
          </cell>
          <cell r="CX23">
            <v>3.0043570000000002</v>
          </cell>
          <cell r="CZ23">
            <v>1.699748</v>
          </cell>
          <cell r="DI23">
            <v>187.15433999999999</v>
          </cell>
          <cell r="DM23">
            <v>835.70158000000004</v>
          </cell>
          <cell r="DP23">
            <v>0</v>
          </cell>
          <cell r="DS23">
            <v>623.92199200000005</v>
          </cell>
          <cell r="DT23">
            <v>1459.623572</v>
          </cell>
          <cell r="DW23">
            <v>77.099999999999994</v>
          </cell>
          <cell r="DZ23">
            <v>187.3</v>
          </cell>
          <cell r="EB23">
            <v>0</v>
          </cell>
          <cell r="EG23">
            <v>4</v>
          </cell>
          <cell r="EK23">
            <v>651.97110899999996</v>
          </cell>
          <cell r="EL23">
            <v>1459.1908490000001</v>
          </cell>
          <cell r="EW23">
            <v>110.94566</v>
          </cell>
          <cell r="EX23">
            <v>16.913193</v>
          </cell>
          <cell r="EZ23">
            <v>44.954442</v>
          </cell>
          <cell r="FA23">
            <v>32.837636000000003</v>
          </cell>
          <cell r="FD23">
            <v>9.3010560000000009</v>
          </cell>
          <cell r="FE23">
            <v>9.3010560000000009</v>
          </cell>
          <cell r="GL23">
            <v>0.90125500000000003</v>
          </cell>
          <cell r="GO23">
            <v>70.157628000000003</v>
          </cell>
          <cell r="GT23">
            <v>14.44</v>
          </cell>
          <cell r="HD23">
            <v>7.4372494949983983</v>
          </cell>
          <cell r="HF23">
            <v>1.5525118868223133</v>
          </cell>
          <cell r="HJ23">
            <v>4.8063529067950306</v>
          </cell>
          <cell r="HL23">
            <v>6.2413781163434905</v>
          </cell>
          <cell r="HN23">
            <v>6.2877058661104552</v>
          </cell>
          <cell r="HP23">
            <v>4.2724867421683035</v>
          </cell>
          <cell r="HR23">
            <v>0.54879306995682342</v>
          </cell>
          <cell r="HZ23">
            <v>0</v>
          </cell>
          <cell r="IB23">
            <v>82.6</v>
          </cell>
          <cell r="IP23">
            <v>418.88105000000002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"/>
      <sheetName val="Analysis (FIN)"/>
      <sheetName val="LV"/>
      <sheetName val="Analysis (LV)"/>
      <sheetName val="LT"/>
      <sheetName val="Analysis (LT)"/>
      <sheetName val="VS EST"/>
      <sheetName val="Analysis (VS EST)"/>
      <sheetName val="VSM"/>
      <sheetName val="Analysis (VS MÜÜK)"/>
      <sheetName val="ROTO"/>
      <sheetName val="Analysis (ROTO)"/>
      <sheetName val="VSG OÜ"/>
      <sheetName val="Analysis (VSG OÜ)"/>
      <sheetName val="INTRAGROUP TRANS"/>
      <sheetName val="CONSOLIDATED"/>
      <sheetName val="Analysis"/>
      <sheetName val="VSG ACT YEAR"/>
      <sheetName val="VSG ACT JULY"/>
      <sheetName val="VSG ACT 6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  <sheetName val="Nordics"/>
      <sheetName val="Emerging Markets"/>
      <sheetName val="USA"/>
      <sheetName val="Japan"/>
      <sheetName val="EU11"/>
      <sheetName val="Denmark"/>
      <sheetName val="Sweden"/>
      <sheetName val="Norway"/>
      <sheetName val="Finland"/>
      <sheetName val="Germany"/>
      <sheetName val="France"/>
      <sheetName val="Spain"/>
      <sheetName val="Italy"/>
      <sheetName val="Data"/>
    </sheetNames>
    <sheetDataSet>
      <sheetData sheetId="0" refreshError="1">
        <row r="4">
          <cell r="H4" t="str">
            <v>0.80</v>
          </cell>
          <cell r="I4">
            <v>21916</v>
          </cell>
          <cell r="J4">
            <v>18295</v>
          </cell>
          <cell r="K4">
            <v>32933</v>
          </cell>
          <cell r="L4">
            <v>43891</v>
          </cell>
        </row>
        <row r="5">
          <cell r="H5">
            <v>29252</v>
          </cell>
          <cell r="I5">
            <v>21916</v>
          </cell>
          <cell r="J5">
            <v>10990</v>
          </cell>
          <cell r="K5">
            <v>25600</v>
          </cell>
          <cell r="L5">
            <v>14671</v>
          </cell>
        </row>
        <row r="6">
          <cell r="H6" t="str">
            <v>-3.50</v>
          </cell>
          <cell r="I6" t="str">
            <v>0.10</v>
          </cell>
          <cell r="J6" t="str">
            <v>0.60</v>
          </cell>
          <cell r="K6">
            <v>38994</v>
          </cell>
          <cell r="L6">
            <v>43891</v>
          </cell>
        </row>
        <row r="8">
          <cell r="H8" t="str">
            <v>0.40</v>
          </cell>
          <cell r="I8" t="str">
            <v>0.10</v>
          </cell>
          <cell r="J8">
            <v>29221</v>
          </cell>
          <cell r="K8">
            <v>10990</v>
          </cell>
          <cell r="L8">
            <v>21947</v>
          </cell>
        </row>
        <row r="9">
          <cell r="H9" t="str">
            <v>-0.80</v>
          </cell>
          <cell r="I9" t="str">
            <v>-0.90</v>
          </cell>
          <cell r="J9" t="str">
            <v>-0.30</v>
          </cell>
          <cell r="K9" t="str">
            <v>0.00</v>
          </cell>
          <cell r="L9" t="str">
            <v>-0.60</v>
          </cell>
        </row>
        <row r="10">
          <cell r="H10" t="str">
            <v>-6.50</v>
          </cell>
          <cell r="I10" t="str">
            <v>-1.00</v>
          </cell>
          <cell r="J10">
            <v>11018</v>
          </cell>
          <cell r="K10">
            <v>11079</v>
          </cell>
          <cell r="L10">
            <v>18264</v>
          </cell>
        </row>
        <row r="12">
          <cell r="H12">
            <v>32874</v>
          </cell>
          <cell r="I12" t="str">
            <v>0.90</v>
          </cell>
          <cell r="J12" t="str">
            <v>0.80</v>
          </cell>
          <cell r="K12">
            <v>25569</v>
          </cell>
          <cell r="L12">
            <v>18264</v>
          </cell>
        </row>
        <row r="13">
          <cell r="H13">
            <v>10990</v>
          </cell>
          <cell r="I13">
            <v>10990</v>
          </cell>
          <cell r="J13">
            <v>38992</v>
          </cell>
          <cell r="K13">
            <v>38992</v>
          </cell>
          <cell r="L13">
            <v>43862</v>
          </cell>
        </row>
        <row r="14">
          <cell r="H14" t="str">
            <v>0.40</v>
          </cell>
          <cell r="I14" t="str">
            <v>-0.50</v>
          </cell>
          <cell r="J14" t="str">
            <v>0.30</v>
          </cell>
          <cell r="K14" t="str">
            <v>2.00</v>
          </cell>
          <cell r="L14">
            <v>43831</v>
          </cell>
        </row>
        <row r="16">
          <cell r="H16">
            <v>38869</v>
          </cell>
          <cell r="I16">
            <v>38749</v>
          </cell>
          <cell r="J16">
            <v>28126</v>
          </cell>
          <cell r="K16">
            <v>28522</v>
          </cell>
          <cell r="L16">
            <v>18295</v>
          </cell>
        </row>
        <row r="17">
          <cell r="H17">
            <v>30317</v>
          </cell>
          <cell r="I17">
            <v>45292</v>
          </cell>
          <cell r="J17">
            <v>23012</v>
          </cell>
          <cell r="K17">
            <v>32143</v>
          </cell>
          <cell r="L17">
            <v>38900</v>
          </cell>
        </row>
        <row r="18">
          <cell r="H18" t="str">
            <v>-2.86</v>
          </cell>
          <cell r="I18" t="str">
            <v>-0.33</v>
          </cell>
          <cell r="J18">
            <v>41275</v>
          </cell>
          <cell r="K18">
            <v>23437</v>
          </cell>
          <cell r="L18">
            <v>42036</v>
          </cell>
        </row>
        <row r="21">
          <cell r="H21">
            <v>36192</v>
          </cell>
          <cell r="I21">
            <v>35462</v>
          </cell>
          <cell r="J21">
            <v>15401</v>
          </cell>
          <cell r="K21">
            <v>38780</v>
          </cell>
          <cell r="L21">
            <v>31472</v>
          </cell>
        </row>
        <row r="22">
          <cell r="H22">
            <v>18323</v>
          </cell>
          <cell r="I22">
            <v>41699</v>
          </cell>
          <cell r="J22">
            <v>13575</v>
          </cell>
          <cell r="K22">
            <v>18323</v>
          </cell>
          <cell r="L22">
            <v>22706</v>
          </cell>
        </row>
        <row r="23">
          <cell r="H23" t="str">
            <v>0.65</v>
          </cell>
          <cell r="I23">
            <v>42767</v>
          </cell>
          <cell r="J23">
            <v>38810</v>
          </cell>
          <cell r="K23">
            <v>21276</v>
          </cell>
          <cell r="L23">
            <v>24532</v>
          </cell>
        </row>
        <row r="26">
          <cell r="C26">
            <v>45778</v>
          </cell>
          <cell r="F26" t="str">
            <v>5.25*</v>
          </cell>
          <cell r="G26" t="str">
            <v>4.50*</v>
          </cell>
          <cell r="H26" t="str">
            <v>4.50*</v>
          </cell>
        </row>
        <row r="27">
          <cell r="C27">
            <v>28581</v>
          </cell>
          <cell r="F27" t="str">
            <v>4.75*</v>
          </cell>
          <cell r="G27" t="str">
            <v>4.50*</v>
          </cell>
          <cell r="H27" t="str">
            <v>4.50*</v>
          </cell>
        </row>
        <row r="28">
          <cell r="C28" t="str">
            <v>0.35</v>
          </cell>
          <cell r="F28" t="str">
            <v>0.35*</v>
          </cell>
          <cell r="G28" t="str">
            <v>0.85*</v>
          </cell>
          <cell r="H28" t="str">
            <v>1.00*</v>
          </cell>
        </row>
        <row r="29">
          <cell r="C29">
            <v>29587</v>
          </cell>
          <cell r="F29" t="str">
            <v>1.75*</v>
          </cell>
          <cell r="G29" t="str">
            <v>2.50*</v>
          </cell>
          <cell r="H29" t="str">
            <v>3.50*</v>
          </cell>
        </row>
        <row r="30">
          <cell r="C30">
            <v>45717</v>
          </cell>
          <cell r="F30" t="str">
            <v>3.25*</v>
          </cell>
          <cell r="G30" t="str">
            <v>4.00*</v>
          </cell>
          <cell r="H30" t="str">
            <v>4.50*</v>
          </cell>
        </row>
        <row r="31">
          <cell r="C31">
            <v>30011</v>
          </cell>
          <cell r="F31" t="str">
            <v>3.75*</v>
          </cell>
          <cell r="G31" t="str">
            <v>4.50*</v>
          </cell>
          <cell r="H31" t="str">
            <v>4.75*</v>
          </cell>
        </row>
        <row r="32">
          <cell r="C32">
            <v>46023</v>
          </cell>
          <cell r="F32" t="str">
            <v>1.25*</v>
          </cell>
          <cell r="G32" t="str">
            <v>1.35*</v>
          </cell>
          <cell r="H32" t="str">
            <v>1.40*</v>
          </cell>
        </row>
        <row r="33">
          <cell r="C33" t="str">
            <v>118.00</v>
          </cell>
          <cell r="F33" t="str">
            <v>115.00*</v>
          </cell>
          <cell r="G33" t="str">
            <v>100.00*</v>
          </cell>
          <cell r="H33" t="str">
            <v>85.00*</v>
          </cell>
        </row>
      </sheetData>
      <sheetData sheetId="1" refreshError="1">
        <row r="4">
          <cell r="H4" t="str">
            <v>0.70</v>
          </cell>
          <cell r="I4" t="str">
            <v>0.60</v>
          </cell>
          <cell r="J4" t="str">
            <v>0.70</v>
          </cell>
          <cell r="K4">
            <v>25569</v>
          </cell>
          <cell r="L4">
            <v>14671</v>
          </cell>
        </row>
        <row r="5">
          <cell r="H5">
            <v>14642</v>
          </cell>
          <cell r="I5">
            <v>14642</v>
          </cell>
          <cell r="J5">
            <v>38992</v>
          </cell>
          <cell r="K5">
            <v>43831</v>
          </cell>
          <cell r="L5">
            <v>29221</v>
          </cell>
        </row>
        <row r="6">
          <cell r="H6" t="str">
            <v>2.00</v>
          </cell>
          <cell r="I6" t="str">
            <v>1.00</v>
          </cell>
          <cell r="J6" t="str">
            <v>-0.60</v>
          </cell>
          <cell r="K6" t="str">
            <v>-0.30</v>
          </cell>
          <cell r="L6">
            <v>29221</v>
          </cell>
        </row>
        <row r="8">
          <cell r="H8">
            <v>43831</v>
          </cell>
          <cell r="I8" t="str">
            <v>2.00</v>
          </cell>
          <cell r="J8">
            <v>29221</v>
          </cell>
          <cell r="K8">
            <v>11018</v>
          </cell>
          <cell r="L8">
            <v>25600</v>
          </cell>
        </row>
        <row r="9">
          <cell r="H9">
            <v>14642</v>
          </cell>
          <cell r="I9">
            <v>43862</v>
          </cell>
          <cell r="J9">
            <v>32874</v>
          </cell>
          <cell r="K9" t="str">
            <v>0.40</v>
          </cell>
          <cell r="L9" t="str">
            <v>0.50</v>
          </cell>
        </row>
        <row r="10">
          <cell r="H10" t="str">
            <v>-0.40</v>
          </cell>
          <cell r="I10">
            <v>10959</v>
          </cell>
          <cell r="J10">
            <v>18295</v>
          </cell>
          <cell r="K10">
            <v>43891</v>
          </cell>
          <cell r="L10">
            <v>21916</v>
          </cell>
        </row>
        <row r="12">
          <cell r="H12">
            <v>25600</v>
          </cell>
          <cell r="I12">
            <v>38991</v>
          </cell>
          <cell r="J12">
            <v>38991</v>
          </cell>
          <cell r="K12">
            <v>38993</v>
          </cell>
          <cell r="L12">
            <v>10990</v>
          </cell>
        </row>
        <row r="13">
          <cell r="H13">
            <v>38992</v>
          </cell>
          <cell r="I13">
            <v>14611</v>
          </cell>
          <cell r="J13">
            <v>14611</v>
          </cell>
          <cell r="K13">
            <v>29281</v>
          </cell>
          <cell r="L13">
            <v>25628</v>
          </cell>
        </row>
        <row r="14">
          <cell r="H14" t="str">
            <v>3.00</v>
          </cell>
          <cell r="I14">
            <v>10959</v>
          </cell>
          <cell r="J14">
            <v>18295</v>
          </cell>
          <cell r="K14" t="str">
            <v>0.40</v>
          </cell>
          <cell r="L14">
            <v>18264</v>
          </cell>
        </row>
        <row r="15">
          <cell r="H15" t="str">
            <v>-1.00</v>
          </cell>
          <cell r="I15" t="str">
            <v>-0.90</v>
          </cell>
          <cell r="J15" t="str">
            <v>-4.20</v>
          </cell>
          <cell r="K15">
            <v>14611</v>
          </cell>
          <cell r="L15">
            <v>38993</v>
          </cell>
        </row>
        <row r="17">
          <cell r="H17">
            <v>18295</v>
          </cell>
          <cell r="I17">
            <v>21916</v>
          </cell>
          <cell r="J17">
            <v>32874</v>
          </cell>
          <cell r="K17">
            <v>11018</v>
          </cell>
          <cell r="L17" t="str">
            <v>3.00</v>
          </cell>
        </row>
        <row r="18">
          <cell r="H18">
            <v>25600</v>
          </cell>
          <cell r="I18" t="str">
            <v>2.00</v>
          </cell>
          <cell r="J18">
            <v>10959</v>
          </cell>
          <cell r="K18" t="str">
            <v>0.10</v>
          </cell>
          <cell r="L18" t="str">
            <v>0.80</v>
          </cell>
        </row>
        <row r="19">
          <cell r="H19" t="str">
            <v>-0.30</v>
          </cell>
          <cell r="I19">
            <v>38992</v>
          </cell>
          <cell r="J19" t="str">
            <v>0.60</v>
          </cell>
          <cell r="K19">
            <v>14732</v>
          </cell>
          <cell r="L19" t="str">
            <v>-1.00</v>
          </cell>
        </row>
        <row r="22">
          <cell r="H22">
            <v>24108</v>
          </cell>
          <cell r="I22">
            <v>13516</v>
          </cell>
          <cell r="J22">
            <v>14611</v>
          </cell>
          <cell r="K22">
            <v>31079</v>
          </cell>
          <cell r="L22">
            <v>29983</v>
          </cell>
        </row>
        <row r="23">
          <cell r="H23">
            <v>21582</v>
          </cell>
          <cell r="I23" t="str">
            <v>2.00</v>
          </cell>
          <cell r="J23">
            <v>35796</v>
          </cell>
          <cell r="K23" t="str">
            <v>0.54</v>
          </cell>
          <cell r="L23">
            <v>38991</v>
          </cell>
        </row>
        <row r="24">
          <cell r="H24" t="str">
            <v>0.07</v>
          </cell>
          <cell r="I24" t="str">
            <v>0.84</v>
          </cell>
          <cell r="J24" t="str">
            <v>-0.13</v>
          </cell>
          <cell r="K24">
            <v>46419</v>
          </cell>
          <cell r="L24">
            <v>18629</v>
          </cell>
        </row>
        <row r="27">
          <cell r="C27">
            <v>18323</v>
          </cell>
          <cell r="F27" t="str">
            <v>3.50*</v>
          </cell>
          <cell r="G27" t="str">
            <v>4.25*</v>
          </cell>
          <cell r="H27" t="str">
            <v>4.50*</v>
          </cell>
        </row>
        <row r="28">
          <cell r="C28">
            <v>32933</v>
          </cell>
          <cell r="F28" t="str">
            <v>3.85*</v>
          </cell>
          <cell r="G28" t="str">
            <v>4.65*</v>
          </cell>
          <cell r="H28" t="str">
            <v>4.75*</v>
          </cell>
        </row>
        <row r="29">
          <cell r="C29">
            <v>18295</v>
          </cell>
          <cell r="F29" t="str">
            <v>3.00*</v>
          </cell>
          <cell r="G29" t="str">
            <v>4.25*</v>
          </cell>
          <cell r="H29" t="str">
            <v>5.00*</v>
          </cell>
        </row>
        <row r="30">
          <cell r="C30">
            <v>27454</v>
          </cell>
          <cell r="F30" t="str">
            <v>3.75*</v>
          </cell>
          <cell r="G30" t="str">
            <v>4.75*</v>
          </cell>
          <cell r="H30" t="str">
            <v>4.75*</v>
          </cell>
        </row>
        <row r="31">
          <cell r="C31" t="str">
            <v>3.00</v>
          </cell>
          <cell r="F31" t="str">
            <v>3.25*</v>
          </cell>
          <cell r="G31" t="str">
            <v>4.75*</v>
          </cell>
          <cell r="H31" t="str">
            <v>4.75*</v>
          </cell>
        </row>
        <row r="32">
          <cell r="C32">
            <v>45383</v>
          </cell>
          <cell r="F32" t="str">
            <v>4.15*</v>
          </cell>
          <cell r="G32" t="str">
            <v>4.75*</v>
          </cell>
          <cell r="H32" t="str">
            <v>5.00*</v>
          </cell>
        </row>
        <row r="33">
          <cell r="C33">
            <v>31472</v>
          </cell>
          <cell r="F33" t="str">
            <v>3.80*</v>
          </cell>
          <cell r="G33" t="str">
            <v>4.55*</v>
          </cell>
          <cell r="H33" t="str">
            <v>4.80*</v>
          </cell>
        </row>
        <row r="35">
          <cell r="C35">
            <v>16984</v>
          </cell>
          <cell r="F35" t="str">
            <v>7.46*</v>
          </cell>
          <cell r="G35" t="str">
            <v>7.45*</v>
          </cell>
          <cell r="H35" t="str">
            <v>7.45*</v>
          </cell>
        </row>
        <row r="36">
          <cell r="C36">
            <v>44440</v>
          </cell>
          <cell r="F36" t="str">
            <v>9.15*</v>
          </cell>
          <cell r="G36" t="str">
            <v>8.80*</v>
          </cell>
          <cell r="H36" t="str">
            <v>8.60*</v>
          </cell>
        </row>
        <row r="37">
          <cell r="C37">
            <v>15189</v>
          </cell>
          <cell r="F37" t="str">
            <v>8.00*</v>
          </cell>
          <cell r="G37" t="str">
            <v>7.90*</v>
          </cell>
          <cell r="H37" t="str">
            <v>8.10*</v>
          </cell>
        </row>
      </sheetData>
      <sheetData sheetId="2" refreshError="1"/>
      <sheetData sheetId="3" refreshError="1">
        <row r="2">
          <cell r="H2">
            <v>18295</v>
          </cell>
          <cell r="I2">
            <v>25600</v>
          </cell>
          <cell r="J2">
            <v>29252</v>
          </cell>
          <cell r="K2">
            <v>32933</v>
          </cell>
          <cell r="L2">
            <v>18323</v>
          </cell>
        </row>
        <row r="3">
          <cell r="H3">
            <v>14671</v>
          </cell>
          <cell r="I3">
            <v>14702</v>
          </cell>
          <cell r="J3">
            <v>18295</v>
          </cell>
          <cell r="K3">
            <v>32874</v>
          </cell>
          <cell r="L3" t="str">
            <v>0.90</v>
          </cell>
        </row>
        <row r="4">
          <cell r="H4" t="str">
            <v>-2.90</v>
          </cell>
          <cell r="I4" t="str">
            <v>-5.20</v>
          </cell>
          <cell r="J4">
            <v>14671</v>
          </cell>
          <cell r="K4">
            <v>11140</v>
          </cell>
          <cell r="L4">
            <v>18445</v>
          </cell>
        </row>
        <row r="5">
          <cell r="H5">
            <v>29221</v>
          </cell>
          <cell r="I5">
            <v>29221</v>
          </cell>
          <cell r="J5">
            <v>29252</v>
          </cell>
          <cell r="K5" t="str">
            <v>4.00</v>
          </cell>
          <cell r="L5">
            <v>21976</v>
          </cell>
        </row>
        <row r="7">
          <cell r="H7" t="str">
            <v>-0.90</v>
          </cell>
          <cell r="I7" t="str">
            <v>0.50</v>
          </cell>
          <cell r="J7" t="str">
            <v>0.10</v>
          </cell>
          <cell r="K7" t="str">
            <v>0.40</v>
          </cell>
          <cell r="L7" t="str">
            <v>-0.30</v>
          </cell>
        </row>
        <row r="9">
          <cell r="H9" t="str">
            <v>-5.30</v>
          </cell>
          <cell r="I9" t="str">
            <v>-2.00</v>
          </cell>
          <cell r="J9">
            <v>10959</v>
          </cell>
          <cell r="K9">
            <v>44075</v>
          </cell>
          <cell r="L9">
            <v>29373</v>
          </cell>
        </row>
        <row r="10">
          <cell r="H10" t="str">
            <v>-2.60</v>
          </cell>
          <cell r="I10">
            <v>18323</v>
          </cell>
          <cell r="J10">
            <v>38994</v>
          </cell>
          <cell r="K10">
            <v>29495</v>
          </cell>
          <cell r="L10">
            <v>38996</v>
          </cell>
        </row>
        <row r="11">
          <cell r="H11" t="str">
            <v>-0.20</v>
          </cell>
          <cell r="I11" t="str">
            <v>-0.70</v>
          </cell>
          <cell r="J11" t="str">
            <v>-0.50</v>
          </cell>
          <cell r="K11" t="str">
            <v>-0.70</v>
          </cell>
          <cell r="L11" t="str">
            <v>-0.30</v>
          </cell>
        </row>
        <row r="13">
          <cell r="H13" t="str">
            <v>0.80</v>
          </cell>
          <cell r="I13">
            <v>21916</v>
          </cell>
          <cell r="J13">
            <v>18295</v>
          </cell>
          <cell r="K13">
            <v>32933</v>
          </cell>
          <cell r="L13">
            <v>43891</v>
          </cell>
        </row>
        <row r="16">
          <cell r="H16" t="str">
            <v>-3.50</v>
          </cell>
          <cell r="I16" t="str">
            <v>0.10</v>
          </cell>
          <cell r="J16" t="str">
            <v>0.60</v>
          </cell>
          <cell r="K16">
            <v>38994</v>
          </cell>
          <cell r="L16">
            <v>43891</v>
          </cell>
        </row>
        <row r="17">
          <cell r="H17">
            <v>25659</v>
          </cell>
          <cell r="I17">
            <v>29342</v>
          </cell>
          <cell r="J17" t="str">
            <v>6.00</v>
          </cell>
          <cell r="K17">
            <v>18384</v>
          </cell>
          <cell r="L17">
            <v>38995</v>
          </cell>
        </row>
        <row r="18">
          <cell r="H18">
            <v>29252</v>
          </cell>
          <cell r="I18">
            <v>21916</v>
          </cell>
          <cell r="J18">
            <v>10990</v>
          </cell>
          <cell r="K18">
            <v>25600</v>
          </cell>
          <cell r="L18">
            <v>14671</v>
          </cell>
        </row>
        <row r="19">
          <cell r="H19">
            <v>11049</v>
          </cell>
          <cell r="I19">
            <v>21976</v>
          </cell>
          <cell r="J19">
            <v>29281</v>
          </cell>
          <cell r="K19">
            <v>25628</v>
          </cell>
          <cell r="L19">
            <v>11018</v>
          </cell>
        </row>
      </sheetData>
      <sheetData sheetId="4" refreshError="1">
        <row r="2">
          <cell r="H2">
            <v>14611</v>
          </cell>
          <cell r="I2">
            <v>38991</v>
          </cell>
          <cell r="J2" t="str">
            <v>0.60</v>
          </cell>
          <cell r="K2">
            <v>32874</v>
          </cell>
          <cell r="L2">
            <v>38992</v>
          </cell>
        </row>
        <row r="3">
          <cell r="H3" t="str">
            <v>3.00</v>
          </cell>
          <cell r="I3">
            <v>14642</v>
          </cell>
          <cell r="J3">
            <v>10990</v>
          </cell>
          <cell r="K3" t="str">
            <v>2.00</v>
          </cell>
          <cell r="L3">
            <v>25569</v>
          </cell>
        </row>
        <row r="4">
          <cell r="H4" t="str">
            <v>-1.00</v>
          </cell>
          <cell r="I4" t="str">
            <v>-4.90</v>
          </cell>
          <cell r="J4" t="str">
            <v>0.50</v>
          </cell>
          <cell r="K4" t="str">
            <v>1.00</v>
          </cell>
          <cell r="L4">
            <v>14671</v>
          </cell>
        </row>
        <row r="5">
          <cell r="H5" t="str">
            <v>1.00</v>
          </cell>
          <cell r="I5" t="str">
            <v>-0.20</v>
          </cell>
          <cell r="J5" t="str">
            <v>0.90</v>
          </cell>
          <cell r="K5">
            <v>25569</v>
          </cell>
          <cell r="L5">
            <v>10990</v>
          </cell>
        </row>
        <row r="7">
          <cell r="H7" t="str">
            <v>0.20</v>
          </cell>
          <cell r="I7" t="str">
            <v>-0.40</v>
          </cell>
          <cell r="J7" t="str">
            <v>0.40</v>
          </cell>
          <cell r="K7" t="str">
            <v>-0.20</v>
          </cell>
          <cell r="L7" t="str">
            <v>0.10</v>
          </cell>
        </row>
        <row r="9">
          <cell r="H9" t="str">
            <v>-6.60</v>
          </cell>
          <cell r="I9">
            <v>25750</v>
          </cell>
          <cell r="J9" t="str">
            <v>9.00</v>
          </cell>
          <cell r="K9" t="str">
            <v>14.00</v>
          </cell>
          <cell r="L9">
            <v>33025</v>
          </cell>
        </row>
        <row r="10">
          <cell r="H10">
            <v>43831</v>
          </cell>
          <cell r="I10" t="str">
            <v>1.00</v>
          </cell>
          <cell r="J10" t="str">
            <v>4.00</v>
          </cell>
          <cell r="K10">
            <v>18476</v>
          </cell>
          <cell r="L10">
            <v>11110</v>
          </cell>
        </row>
        <row r="11">
          <cell r="H11" t="str">
            <v>-0.80</v>
          </cell>
          <cell r="I11" t="str">
            <v>0.70</v>
          </cell>
          <cell r="J11" t="str">
            <v>0.60</v>
          </cell>
          <cell r="K11" t="str">
            <v>0.80</v>
          </cell>
          <cell r="L11" t="str">
            <v>0.30</v>
          </cell>
        </row>
        <row r="13">
          <cell r="H13" t="str">
            <v>0.40</v>
          </cell>
          <cell r="I13" t="str">
            <v>0.10</v>
          </cell>
          <cell r="J13">
            <v>29221</v>
          </cell>
          <cell r="K13">
            <v>10990</v>
          </cell>
          <cell r="L13">
            <v>21947</v>
          </cell>
        </row>
        <row r="16">
          <cell r="H16" t="str">
            <v>-6.50</v>
          </cell>
          <cell r="I16" t="str">
            <v>-1.00</v>
          </cell>
          <cell r="J16">
            <v>11018</v>
          </cell>
          <cell r="K16">
            <v>11079</v>
          </cell>
          <cell r="L16">
            <v>18264</v>
          </cell>
        </row>
        <row r="17">
          <cell r="H17" t="str">
            <v>5.00</v>
          </cell>
          <cell r="I17">
            <v>14732</v>
          </cell>
          <cell r="J17">
            <v>11079</v>
          </cell>
          <cell r="K17">
            <v>25659</v>
          </cell>
          <cell r="L17">
            <v>14702</v>
          </cell>
        </row>
        <row r="18">
          <cell r="H18" t="str">
            <v>-0.80</v>
          </cell>
          <cell r="I18" t="str">
            <v>-0.90</v>
          </cell>
          <cell r="J18" t="str">
            <v>-0.30</v>
          </cell>
          <cell r="K18" t="str">
            <v>0.00</v>
          </cell>
          <cell r="L18" t="str">
            <v>-0.60</v>
          </cell>
        </row>
        <row r="19">
          <cell r="H19">
            <v>43922</v>
          </cell>
          <cell r="I19" t="str">
            <v>-3.10</v>
          </cell>
          <cell r="J19" t="str">
            <v>-3.90</v>
          </cell>
          <cell r="K19" t="str">
            <v>-4.80</v>
          </cell>
          <cell r="L19" t="str">
            <v>-0.80</v>
          </cell>
        </row>
      </sheetData>
      <sheetData sheetId="5" refreshError="1">
        <row r="2">
          <cell r="H2" t="str">
            <v>2.00</v>
          </cell>
          <cell r="I2" t="str">
            <v>0.90</v>
          </cell>
          <cell r="J2">
            <v>43831</v>
          </cell>
          <cell r="K2">
            <v>10959</v>
          </cell>
          <cell r="L2">
            <v>14611</v>
          </cell>
        </row>
        <row r="3">
          <cell r="H3" t="str">
            <v>2.00</v>
          </cell>
          <cell r="I3">
            <v>14642</v>
          </cell>
          <cell r="J3">
            <v>29221</v>
          </cell>
          <cell r="K3">
            <v>38991</v>
          </cell>
          <cell r="L3">
            <v>14611</v>
          </cell>
        </row>
        <row r="4">
          <cell r="H4" t="str">
            <v>0.60</v>
          </cell>
          <cell r="I4" t="str">
            <v>-1.50</v>
          </cell>
          <cell r="J4">
            <v>38991</v>
          </cell>
          <cell r="K4">
            <v>25569</v>
          </cell>
          <cell r="L4">
            <v>29252</v>
          </cell>
        </row>
        <row r="5">
          <cell r="H5">
            <v>25569</v>
          </cell>
          <cell r="I5" t="str">
            <v>0.60</v>
          </cell>
          <cell r="J5">
            <v>10959</v>
          </cell>
          <cell r="K5">
            <v>14611</v>
          </cell>
          <cell r="L5">
            <v>25569</v>
          </cell>
        </row>
        <row r="7">
          <cell r="H7" t="str">
            <v>-0.40</v>
          </cell>
          <cell r="I7" t="str">
            <v>-0.20</v>
          </cell>
          <cell r="J7" t="str">
            <v>0.20</v>
          </cell>
          <cell r="K7" t="str">
            <v>0.20</v>
          </cell>
          <cell r="L7" t="str">
            <v>0.10</v>
          </cell>
        </row>
        <row r="9">
          <cell r="H9">
            <v>32933</v>
          </cell>
          <cell r="I9">
            <v>21916</v>
          </cell>
          <cell r="J9">
            <v>38991</v>
          </cell>
          <cell r="K9">
            <v>11110</v>
          </cell>
          <cell r="L9">
            <v>18354</v>
          </cell>
        </row>
        <row r="10">
          <cell r="H10" t="str">
            <v>2.00</v>
          </cell>
          <cell r="I10" t="str">
            <v>0.30</v>
          </cell>
          <cell r="J10">
            <v>43891</v>
          </cell>
          <cell r="K10">
            <v>43983</v>
          </cell>
          <cell r="L10">
            <v>18384</v>
          </cell>
        </row>
        <row r="11">
          <cell r="H11" t="str">
            <v>0.70</v>
          </cell>
          <cell r="I11" t="str">
            <v>0.50</v>
          </cell>
          <cell r="J11" t="str">
            <v>-0.70</v>
          </cell>
          <cell r="K11" t="str">
            <v>0.20</v>
          </cell>
          <cell r="L11" t="str">
            <v>-0.30</v>
          </cell>
        </row>
        <row r="13">
          <cell r="H13">
            <v>32874</v>
          </cell>
          <cell r="I13" t="str">
            <v>0.90</v>
          </cell>
          <cell r="J13" t="str">
            <v>0.80</v>
          </cell>
          <cell r="K13">
            <v>25569</v>
          </cell>
          <cell r="L13">
            <v>18264</v>
          </cell>
        </row>
        <row r="16">
          <cell r="H16" t="str">
            <v>0.40</v>
          </cell>
          <cell r="I16" t="str">
            <v>-0.50</v>
          </cell>
          <cell r="J16" t="str">
            <v>0.30</v>
          </cell>
          <cell r="K16" t="str">
            <v>2.00</v>
          </cell>
          <cell r="L16">
            <v>43831</v>
          </cell>
        </row>
        <row r="17">
          <cell r="H17">
            <v>33055</v>
          </cell>
          <cell r="I17">
            <v>11171</v>
          </cell>
          <cell r="J17">
            <v>29434</v>
          </cell>
          <cell r="K17">
            <v>33086</v>
          </cell>
          <cell r="L17">
            <v>22129</v>
          </cell>
        </row>
        <row r="18">
          <cell r="H18">
            <v>10990</v>
          </cell>
          <cell r="I18">
            <v>10990</v>
          </cell>
          <cell r="J18">
            <v>38992</v>
          </cell>
          <cell r="K18">
            <v>38992</v>
          </cell>
          <cell r="L18">
            <v>43862</v>
          </cell>
        </row>
        <row r="19">
          <cell r="H19">
            <v>21947</v>
          </cell>
          <cell r="I19">
            <v>21947</v>
          </cell>
          <cell r="J19" t="str">
            <v>2.00</v>
          </cell>
          <cell r="K19">
            <v>38992</v>
          </cell>
          <cell r="L19">
            <v>21916</v>
          </cell>
        </row>
      </sheetData>
      <sheetData sheetId="6" refreshError="1">
        <row r="2">
          <cell r="H2" t="str">
            <v>0.10</v>
          </cell>
          <cell r="I2">
            <v>21916</v>
          </cell>
          <cell r="J2">
            <v>21916</v>
          </cell>
          <cell r="K2">
            <v>25628</v>
          </cell>
          <cell r="L2" t="str">
            <v>4.00</v>
          </cell>
        </row>
        <row r="3">
          <cell r="H3">
            <v>43862</v>
          </cell>
          <cell r="I3">
            <v>10990</v>
          </cell>
          <cell r="J3" t="str">
            <v>0.20</v>
          </cell>
          <cell r="K3">
            <v>25569</v>
          </cell>
          <cell r="L3">
            <v>43831</v>
          </cell>
        </row>
        <row r="4">
          <cell r="H4" t="str">
            <v>-1.20</v>
          </cell>
          <cell r="I4" t="str">
            <v>0.30</v>
          </cell>
          <cell r="J4" t="str">
            <v>2.00</v>
          </cell>
          <cell r="K4">
            <v>14702</v>
          </cell>
          <cell r="L4">
            <v>33086</v>
          </cell>
        </row>
        <row r="5">
          <cell r="H5" t="str">
            <v>0.30</v>
          </cell>
          <cell r="I5">
            <v>18264</v>
          </cell>
          <cell r="J5">
            <v>10959</v>
          </cell>
          <cell r="K5">
            <v>11018</v>
          </cell>
          <cell r="L5">
            <v>11049</v>
          </cell>
        </row>
        <row r="7">
          <cell r="H7" t="str">
            <v>-0.30</v>
          </cell>
          <cell r="I7" t="str">
            <v>0.30</v>
          </cell>
          <cell r="J7" t="str">
            <v>-0.70</v>
          </cell>
          <cell r="K7" t="str">
            <v>0.10</v>
          </cell>
          <cell r="L7" t="str">
            <v>0.10</v>
          </cell>
        </row>
        <row r="9">
          <cell r="H9">
            <v>18323</v>
          </cell>
          <cell r="I9">
            <v>22007</v>
          </cell>
          <cell r="J9" t="str">
            <v>-1.10</v>
          </cell>
          <cell r="K9">
            <v>21947</v>
          </cell>
          <cell r="L9">
            <v>11202</v>
          </cell>
        </row>
        <row r="10">
          <cell r="H10" t="str">
            <v>2.00</v>
          </cell>
          <cell r="I10" t="str">
            <v>8.00</v>
          </cell>
          <cell r="J10" t="str">
            <v>-1.70</v>
          </cell>
          <cell r="K10">
            <v>18415</v>
          </cell>
          <cell r="L10" t="str">
            <v>12.00</v>
          </cell>
        </row>
        <row r="11">
          <cell r="H11" t="str">
            <v>0.70</v>
          </cell>
          <cell r="I11" t="str">
            <v>-1.10</v>
          </cell>
          <cell r="J11" t="str">
            <v>0.20</v>
          </cell>
          <cell r="K11" t="str">
            <v>-1.50</v>
          </cell>
          <cell r="L11" t="str">
            <v>-0.90</v>
          </cell>
        </row>
        <row r="13">
          <cell r="H13" t="str">
            <v>0.70</v>
          </cell>
          <cell r="I13" t="str">
            <v>0.60</v>
          </cell>
          <cell r="J13" t="str">
            <v>0.70</v>
          </cell>
          <cell r="K13">
            <v>25569</v>
          </cell>
          <cell r="L13">
            <v>14671</v>
          </cell>
        </row>
        <row r="16">
          <cell r="H16" t="str">
            <v>2.00</v>
          </cell>
          <cell r="I16" t="str">
            <v>1.00</v>
          </cell>
          <cell r="J16" t="str">
            <v>-0.60</v>
          </cell>
          <cell r="K16" t="str">
            <v>-0.30</v>
          </cell>
          <cell r="L16">
            <v>29221</v>
          </cell>
        </row>
        <row r="17">
          <cell r="H17">
            <v>43952</v>
          </cell>
          <cell r="I17">
            <v>43952</v>
          </cell>
          <cell r="J17">
            <v>43983</v>
          </cell>
          <cell r="K17">
            <v>14763</v>
          </cell>
          <cell r="L17">
            <v>25689</v>
          </cell>
        </row>
        <row r="18">
          <cell r="H18">
            <v>14642</v>
          </cell>
          <cell r="I18">
            <v>14642</v>
          </cell>
          <cell r="J18">
            <v>38992</v>
          </cell>
          <cell r="K18">
            <v>43831</v>
          </cell>
          <cell r="L18">
            <v>29221</v>
          </cell>
        </row>
        <row r="19">
          <cell r="H19">
            <v>43922</v>
          </cell>
          <cell r="I19">
            <v>32933</v>
          </cell>
          <cell r="J19">
            <v>25628</v>
          </cell>
          <cell r="K19">
            <v>38993</v>
          </cell>
          <cell r="L19">
            <v>32905</v>
          </cell>
        </row>
      </sheetData>
      <sheetData sheetId="7" refreshError="1">
        <row r="2">
          <cell r="H2" t="str">
            <v>0.50</v>
          </cell>
          <cell r="I2">
            <v>18264</v>
          </cell>
          <cell r="J2">
            <v>29221</v>
          </cell>
          <cell r="K2">
            <v>29221</v>
          </cell>
          <cell r="L2">
            <v>10990</v>
          </cell>
        </row>
        <row r="3">
          <cell r="H3" t="str">
            <v>0.90</v>
          </cell>
          <cell r="I3">
            <v>10990</v>
          </cell>
          <cell r="J3" t="str">
            <v>0.70</v>
          </cell>
          <cell r="K3" t="str">
            <v>0.10</v>
          </cell>
          <cell r="L3" t="str">
            <v>0.70</v>
          </cell>
        </row>
        <row r="4">
          <cell r="H4" t="str">
            <v>-1.00</v>
          </cell>
          <cell r="I4" t="str">
            <v>-2.60</v>
          </cell>
          <cell r="J4">
            <v>38991</v>
          </cell>
          <cell r="K4">
            <v>38995</v>
          </cell>
          <cell r="L4">
            <v>22129</v>
          </cell>
        </row>
        <row r="5">
          <cell r="H5" t="str">
            <v>0.30</v>
          </cell>
          <cell r="I5" t="str">
            <v>0.90</v>
          </cell>
          <cell r="J5">
            <v>10959</v>
          </cell>
          <cell r="K5">
            <v>32874</v>
          </cell>
          <cell r="L5" t="str">
            <v>3.00</v>
          </cell>
        </row>
        <row r="7">
          <cell r="H7" t="str">
            <v>-0.50</v>
          </cell>
          <cell r="I7" t="str">
            <v>0.00</v>
          </cell>
          <cell r="J7" t="str">
            <v>0.50</v>
          </cell>
          <cell r="K7" t="str">
            <v>-0.80</v>
          </cell>
          <cell r="L7" t="str">
            <v>-0.70</v>
          </cell>
        </row>
        <row r="9">
          <cell r="H9" t="str">
            <v>0.90</v>
          </cell>
          <cell r="I9" t="str">
            <v>0.90</v>
          </cell>
          <cell r="J9">
            <v>14702</v>
          </cell>
          <cell r="K9">
            <v>25842</v>
          </cell>
          <cell r="L9">
            <v>22068</v>
          </cell>
        </row>
        <row r="10">
          <cell r="H10" t="str">
            <v>-2.50</v>
          </cell>
          <cell r="I10" t="str">
            <v>-1.90</v>
          </cell>
          <cell r="J10">
            <v>38995</v>
          </cell>
          <cell r="K10">
            <v>29373</v>
          </cell>
          <cell r="L10">
            <v>18415</v>
          </cell>
        </row>
        <row r="11">
          <cell r="H11">
            <v>14611</v>
          </cell>
          <cell r="I11">
            <v>38991</v>
          </cell>
          <cell r="J11" t="str">
            <v>0.10</v>
          </cell>
          <cell r="K11">
            <v>10990</v>
          </cell>
          <cell r="L11" t="str">
            <v>0.70</v>
          </cell>
        </row>
        <row r="13">
          <cell r="H13">
            <v>43831</v>
          </cell>
          <cell r="I13" t="str">
            <v>2.00</v>
          </cell>
          <cell r="J13">
            <v>29221</v>
          </cell>
          <cell r="K13">
            <v>11018</v>
          </cell>
          <cell r="L13">
            <v>25600</v>
          </cell>
        </row>
        <row r="16">
          <cell r="H16" t="str">
            <v>-0.40</v>
          </cell>
          <cell r="I16">
            <v>10959</v>
          </cell>
          <cell r="J16">
            <v>18295</v>
          </cell>
          <cell r="K16">
            <v>43891</v>
          </cell>
          <cell r="L16">
            <v>21916</v>
          </cell>
        </row>
        <row r="17">
          <cell r="H17">
            <v>32933</v>
          </cell>
          <cell r="I17" t="str">
            <v>4.00</v>
          </cell>
          <cell r="J17">
            <v>29312</v>
          </cell>
          <cell r="K17">
            <v>29342</v>
          </cell>
          <cell r="L17">
            <v>32994</v>
          </cell>
        </row>
        <row r="18">
          <cell r="H18">
            <v>14642</v>
          </cell>
          <cell r="I18">
            <v>43862</v>
          </cell>
          <cell r="J18">
            <v>32874</v>
          </cell>
          <cell r="K18" t="str">
            <v>0.40</v>
          </cell>
          <cell r="L18" t="str">
            <v>0.50</v>
          </cell>
        </row>
        <row r="19">
          <cell r="H19">
            <v>32905</v>
          </cell>
          <cell r="I19">
            <v>14671</v>
          </cell>
          <cell r="J19">
            <v>32905</v>
          </cell>
          <cell r="K19">
            <v>25600</v>
          </cell>
          <cell r="L19" t="str">
            <v>3.00</v>
          </cell>
        </row>
      </sheetData>
      <sheetData sheetId="8" refreshError="1">
        <row r="2">
          <cell r="H2">
            <v>29221</v>
          </cell>
          <cell r="I2" t="str">
            <v>3.00</v>
          </cell>
          <cell r="J2">
            <v>32905</v>
          </cell>
          <cell r="K2">
            <v>25659</v>
          </cell>
          <cell r="L2">
            <v>14671</v>
          </cell>
        </row>
        <row r="3">
          <cell r="H3">
            <v>29342</v>
          </cell>
          <cell r="I3">
            <v>25628</v>
          </cell>
          <cell r="J3">
            <v>10959</v>
          </cell>
          <cell r="K3">
            <v>43862</v>
          </cell>
          <cell r="L3">
            <v>18264</v>
          </cell>
        </row>
        <row r="4">
          <cell r="H4" t="str">
            <v>-0.70</v>
          </cell>
          <cell r="I4" t="str">
            <v>-1.00</v>
          </cell>
          <cell r="J4" t="str">
            <v>0.20</v>
          </cell>
          <cell r="K4">
            <v>38998</v>
          </cell>
          <cell r="L4">
            <v>33147</v>
          </cell>
        </row>
        <row r="5">
          <cell r="H5">
            <v>10990</v>
          </cell>
          <cell r="I5">
            <v>10990</v>
          </cell>
          <cell r="J5" t="str">
            <v>2.00</v>
          </cell>
          <cell r="K5">
            <v>29312</v>
          </cell>
          <cell r="L5">
            <v>18354</v>
          </cell>
        </row>
        <row r="7">
          <cell r="H7" t="str">
            <v>41437.00</v>
          </cell>
          <cell r="I7" t="str">
            <v>22627.00</v>
          </cell>
          <cell r="J7" t="str">
            <v>19460.00</v>
          </cell>
          <cell r="K7" t="str">
            <v>14276.00</v>
          </cell>
          <cell r="L7" t="str">
            <v>33109.00</v>
          </cell>
        </row>
        <row r="9">
          <cell r="H9" t="str">
            <v>5.00</v>
          </cell>
          <cell r="I9" t="str">
            <v>-0.80</v>
          </cell>
          <cell r="J9" t="str">
            <v>0.20</v>
          </cell>
          <cell r="K9" t="str">
            <v>0.60</v>
          </cell>
          <cell r="L9" t="str">
            <v>0.80</v>
          </cell>
        </row>
        <row r="10">
          <cell r="H10" t="str">
            <v>0.90</v>
          </cell>
          <cell r="I10" t="str">
            <v>0.70</v>
          </cell>
          <cell r="J10">
            <v>38991</v>
          </cell>
          <cell r="K10">
            <v>33086</v>
          </cell>
          <cell r="L10">
            <v>11140</v>
          </cell>
        </row>
        <row r="11">
          <cell r="H11">
            <v>25569</v>
          </cell>
          <cell r="I11" t="str">
            <v>-0.50</v>
          </cell>
          <cell r="J11" t="str">
            <v>-0.20</v>
          </cell>
          <cell r="K11" t="str">
            <v>-2.10</v>
          </cell>
          <cell r="L11" t="str">
            <v>-1.80</v>
          </cell>
        </row>
        <row r="13">
          <cell r="H13">
            <v>25600</v>
          </cell>
          <cell r="I13">
            <v>38991</v>
          </cell>
          <cell r="J13">
            <v>38991</v>
          </cell>
          <cell r="K13">
            <v>38993</v>
          </cell>
          <cell r="L13">
            <v>10990</v>
          </cell>
        </row>
        <row r="16">
          <cell r="H16" t="str">
            <v>-1.00</v>
          </cell>
          <cell r="I16" t="str">
            <v>-0.90</v>
          </cell>
          <cell r="J16" t="str">
            <v>-4.20</v>
          </cell>
          <cell r="K16">
            <v>14611</v>
          </cell>
          <cell r="L16">
            <v>38993</v>
          </cell>
        </row>
        <row r="17">
          <cell r="H17">
            <v>18323</v>
          </cell>
          <cell r="I17">
            <v>32933</v>
          </cell>
          <cell r="J17">
            <v>18354</v>
          </cell>
          <cell r="K17">
            <v>18354</v>
          </cell>
          <cell r="L17">
            <v>22007</v>
          </cell>
        </row>
        <row r="18">
          <cell r="H18" t="str">
            <v>3.00</v>
          </cell>
          <cell r="I18">
            <v>10959</v>
          </cell>
          <cell r="J18">
            <v>18295</v>
          </cell>
          <cell r="K18" t="str">
            <v>0.40</v>
          </cell>
          <cell r="L18">
            <v>18264</v>
          </cell>
        </row>
        <row r="19">
          <cell r="H19">
            <v>29312</v>
          </cell>
          <cell r="I19">
            <v>25689</v>
          </cell>
          <cell r="J19">
            <v>18354</v>
          </cell>
          <cell r="K19">
            <v>18323</v>
          </cell>
          <cell r="L19">
            <v>11018</v>
          </cell>
        </row>
      </sheetData>
      <sheetData sheetId="9" refreshError="1">
        <row r="2">
          <cell r="H2">
            <v>29252</v>
          </cell>
          <cell r="I2">
            <v>10990</v>
          </cell>
          <cell r="J2">
            <v>25659</v>
          </cell>
          <cell r="K2">
            <v>38993</v>
          </cell>
          <cell r="L2">
            <v>38994</v>
          </cell>
        </row>
        <row r="3">
          <cell r="H3">
            <v>10959</v>
          </cell>
          <cell r="I3">
            <v>21947</v>
          </cell>
          <cell r="J3">
            <v>21916</v>
          </cell>
          <cell r="K3">
            <v>29221</v>
          </cell>
          <cell r="L3">
            <v>18264</v>
          </cell>
        </row>
        <row r="4">
          <cell r="H4">
            <v>38994</v>
          </cell>
          <cell r="I4" t="str">
            <v>-2.70</v>
          </cell>
          <cell r="J4" t="str">
            <v>4.00</v>
          </cell>
          <cell r="K4">
            <v>38994</v>
          </cell>
          <cell r="L4">
            <v>14671</v>
          </cell>
        </row>
        <row r="5">
          <cell r="H5">
            <v>25600</v>
          </cell>
          <cell r="I5">
            <v>10959</v>
          </cell>
          <cell r="J5">
            <v>32933</v>
          </cell>
          <cell r="K5" t="str">
            <v>3.00</v>
          </cell>
          <cell r="L5">
            <v>14671</v>
          </cell>
        </row>
        <row r="7">
          <cell r="H7" t="str">
            <v>-0.60</v>
          </cell>
          <cell r="I7" t="str">
            <v>0.10</v>
          </cell>
          <cell r="J7" t="str">
            <v>0.30</v>
          </cell>
          <cell r="K7" t="str">
            <v>-0.20</v>
          </cell>
          <cell r="L7" t="str">
            <v>1.00</v>
          </cell>
        </row>
        <row r="9">
          <cell r="H9">
            <v>25600</v>
          </cell>
          <cell r="I9">
            <v>32905</v>
          </cell>
          <cell r="J9" t="str">
            <v>-1.70</v>
          </cell>
          <cell r="K9">
            <v>29403</v>
          </cell>
          <cell r="L9">
            <v>11140</v>
          </cell>
        </row>
        <row r="10">
          <cell r="H10">
            <v>43831</v>
          </cell>
          <cell r="I10">
            <v>18295</v>
          </cell>
          <cell r="J10">
            <v>11018</v>
          </cell>
          <cell r="K10">
            <v>14793</v>
          </cell>
          <cell r="L10">
            <v>11293</v>
          </cell>
        </row>
        <row r="11">
          <cell r="H11" t="str">
            <v>0.80</v>
          </cell>
          <cell r="I11" t="str">
            <v>0.40</v>
          </cell>
          <cell r="J11" t="str">
            <v>-1.80</v>
          </cell>
          <cell r="K11" t="str">
            <v>0.80</v>
          </cell>
          <cell r="L11" t="str">
            <v>-1.10</v>
          </cell>
        </row>
        <row r="13">
          <cell r="H13">
            <v>18295</v>
          </cell>
          <cell r="I13">
            <v>21916</v>
          </cell>
          <cell r="J13">
            <v>32874</v>
          </cell>
          <cell r="K13">
            <v>11018</v>
          </cell>
          <cell r="L13" t="str">
            <v>3.00</v>
          </cell>
        </row>
        <row r="16">
          <cell r="H16" t="str">
            <v>-0.30</v>
          </cell>
          <cell r="I16">
            <v>38992</v>
          </cell>
          <cell r="J16" t="str">
            <v>0.60</v>
          </cell>
          <cell r="K16">
            <v>14732</v>
          </cell>
          <cell r="L16" t="str">
            <v>-1.00</v>
          </cell>
        </row>
        <row r="17">
          <cell r="H17">
            <v>38999</v>
          </cell>
          <cell r="I17">
            <v>38999</v>
          </cell>
          <cell r="J17" t="str">
            <v>9.00</v>
          </cell>
          <cell r="K17">
            <v>33086</v>
          </cell>
          <cell r="L17">
            <v>14824</v>
          </cell>
        </row>
        <row r="18">
          <cell r="H18">
            <v>25600</v>
          </cell>
          <cell r="I18" t="str">
            <v>2.00</v>
          </cell>
          <cell r="J18">
            <v>10959</v>
          </cell>
          <cell r="K18" t="str">
            <v>0.10</v>
          </cell>
          <cell r="L18" t="str">
            <v>0.80</v>
          </cell>
        </row>
        <row r="19">
          <cell r="H19">
            <v>29312</v>
          </cell>
          <cell r="I19">
            <v>29281</v>
          </cell>
          <cell r="J19">
            <v>11049</v>
          </cell>
          <cell r="K19">
            <v>38994</v>
          </cell>
          <cell r="L19" t="str">
            <v>4.00</v>
          </cell>
        </row>
      </sheetData>
      <sheetData sheetId="10" refreshError="1">
        <row r="2">
          <cell r="H2">
            <v>32874</v>
          </cell>
          <cell r="I2" t="str">
            <v>-0.50</v>
          </cell>
          <cell r="J2" t="str">
            <v>0.10</v>
          </cell>
          <cell r="K2" t="str">
            <v>0.20</v>
          </cell>
          <cell r="L2" t="str">
            <v>0.00*</v>
          </cell>
        </row>
        <row r="3">
          <cell r="H3" t="str">
            <v>0.50</v>
          </cell>
          <cell r="I3">
            <v>14611</v>
          </cell>
          <cell r="J3" t="str">
            <v>0.10</v>
          </cell>
          <cell r="K3" t="str">
            <v>-1.60</v>
          </cell>
          <cell r="L3" t="str">
            <v>0.10*</v>
          </cell>
        </row>
        <row r="4">
          <cell r="H4" t="str">
            <v>-3.30</v>
          </cell>
          <cell r="I4" t="str">
            <v>-5.90</v>
          </cell>
          <cell r="J4" t="str">
            <v>-0.70</v>
          </cell>
          <cell r="K4" t="str">
            <v>-1.40</v>
          </cell>
          <cell r="L4" t="str">
            <v>0.60*</v>
          </cell>
        </row>
        <row r="5">
          <cell r="H5" t="str">
            <v>0.50</v>
          </cell>
          <cell r="I5" t="str">
            <v>-1.30</v>
          </cell>
          <cell r="J5" t="str">
            <v>0.00</v>
          </cell>
          <cell r="K5" t="str">
            <v>-0.50</v>
          </cell>
          <cell r="L5" t="str">
            <v>0.10*</v>
          </cell>
        </row>
        <row r="7">
          <cell r="H7" t="str">
            <v>-0.90</v>
          </cell>
          <cell r="I7" t="str">
            <v>-0.60</v>
          </cell>
          <cell r="J7" t="str">
            <v>0.60</v>
          </cell>
          <cell r="K7" t="str">
            <v>0.50</v>
          </cell>
          <cell r="L7" t="str">
            <v>0.20*</v>
          </cell>
        </row>
        <row r="9">
          <cell r="H9" t="str">
            <v>7.00</v>
          </cell>
          <cell r="I9">
            <v>11049</v>
          </cell>
          <cell r="J9">
            <v>10990</v>
          </cell>
          <cell r="K9">
            <v>11171</v>
          </cell>
          <cell r="L9" t="str">
            <v>6.70*</v>
          </cell>
        </row>
        <row r="10">
          <cell r="H10">
            <v>25569</v>
          </cell>
          <cell r="I10" t="str">
            <v>-1.30</v>
          </cell>
          <cell r="J10" t="str">
            <v>5.00</v>
          </cell>
          <cell r="K10">
            <v>38996</v>
          </cell>
          <cell r="L10" t="str">
            <v>5.20*</v>
          </cell>
        </row>
        <row r="11">
          <cell r="H11">
            <v>25569</v>
          </cell>
          <cell r="I11">
            <v>32874</v>
          </cell>
          <cell r="J11" t="str">
            <v>-0.80</v>
          </cell>
          <cell r="K11" t="str">
            <v>1.00</v>
          </cell>
          <cell r="L11" t="str">
            <v>0.80*</v>
          </cell>
        </row>
        <row r="13">
          <cell r="H13">
            <v>14611</v>
          </cell>
          <cell r="I13" t="str">
            <v>0.10</v>
          </cell>
          <cell r="J13" t="str">
            <v>-0.20</v>
          </cell>
          <cell r="K13">
            <v>38991</v>
          </cell>
          <cell r="L13" t="str">
            <v>1.10*</v>
          </cell>
        </row>
        <row r="16">
          <cell r="H16" t="str">
            <v>0.70</v>
          </cell>
          <cell r="I16" t="str">
            <v>-1.10</v>
          </cell>
          <cell r="J16" t="str">
            <v>0.20</v>
          </cell>
          <cell r="K16">
            <v>38993</v>
          </cell>
          <cell r="L16" t="str">
            <v>3.60*</v>
          </cell>
        </row>
        <row r="17">
          <cell r="H17">
            <v>14855</v>
          </cell>
          <cell r="I17">
            <v>29465</v>
          </cell>
          <cell r="J17">
            <v>18537</v>
          </cell>
          <cell r="K17">
            <v>22190</v>
          </cell>
          <cell r="L17" t="str">
            <v>11.80*</v>
          </cell>
        </row>
        <row r="18">
          <cell r="H18" t="str">
            <v>2.00</v>
          </cell>
          <cell r="I18">
            <v>14611</v>
          </cell>
          <cell r="J18">
            <v>38991</v>
          </cell>
          <cell r="K18">
            <v>25569</v>
          </cell>
          <cell r="L18" t="str">
            <v>1.90*</v>
          </cell>
        </row>
        <row r="19">
          <cell r="H19">
            <v>11018</v>
          </cell>
          <cell r="I19">
            <v>38993</v>
          </cell>
          <cell r="J19">
            <v>14611</v>
          </cell>
          <cell r="K19">
            <v>32874</v>
          </cell>
          <cell r="L19" t="str">
            <v>1.20*</v>
          </cell>
        </row>
      </sheetData>
      <sheetData sheetId="11" refreshError="1">
        <row r="2">
          <cell r="H2">
            <v>14642</v>
          </cell>
          <cell r="I2">
            <v>10990</v>
          </cell>
          <cell r="J2">
            <v>21916</v>
          </cell>
          <cell r="K2">
            <v>10990</v>
          </cell>
          <cell r="L2" t="str">
            <v>2.00*</v>
          </cell>
        </row>
        <row r="3">
          <cell r="H3">
            <v>32874</v>
          </cell>
          <cell r="I3">
            <v>32905</v>
          </cell>
          <cell r="J3">
            <v>38992</v>
          </cell>
          <cell r="K3">
            <v>25600</v>
          </cell>
          <cell r="L3" t="str">
            <v>1.50*</v>
          </cell>
        </row>
        <row r="4">
          <cell r="H4">
            <v>10990</v>
          </cell>
          <cell r="I4" t="str">
            <v>-1.60</v>
          </cell>
          <cell r="J4">
            <v>25600</v>
          </cell>
          <cell r="K4">
            <v>38992</v>
          </cell>
          <cell r="L4" t="str">
            <v>3.40*</v>
          </cell>
        </row>
        <row r="5">
          <cell r="H5">
            <v>10990</v>
          </cell>
          <cell r="I5">
            <v>21916</v>
          </cell>
          <cell r="J5">
            <v>32874</v>
          </cell>
          <cell r="K5">
            <v>10990</v>
          </cell>
          <cell r="L5" t="str">
            <v>2.20*</v>
          </cell>
        </row>
        <row r="7">
          <cell r="F7" t="str">
            <v>-0.10</v>
          </cell>
          <cell r="G7" t="str">
            <v>0.30</v>
          </cell>
          <cell r="H7" t="str">
            <v>-0.20</v>
          </cell>
          <cell r="I7" t="str">
            <v>-0.30</v>
          </cell>
          <cell r="J7" t="str">
            <v>-0.10</v>
          </cell>
          <cell r="K7" t="str">
            <v>0.80</v>
          </cell>
          <cell r="L7" t="str">
            <v>0.30*</v>
          </cell>
        </row>
        <row r="9">
          <cell r="F9">
            <v>32933</v>
          </cell>
          <cell r="G9" t="str">
            <v>13.80</v>
          </cell>
          <cell r="H9">
            <v>29252</v>
          </cell>
          <cell r="I9">
            <v>18264</v>
          </cell>
          <cell r="J9" t="str">
            <v>-1.70</v>
          </cell>
          <cell r="K9">
            <v>38992</v>
          </cell>
          <cell r="L9" t="str">
            <v>3.40*</v>
          </cell>
        </row>
        <row r="10">
          <cell r="F10">
            <v>29342</v>
          </cell>
          <cell r="G10" t="str">
            <v>14.90</v>
          </cell>
          <cell r="H10">
            <v>25600</v>
          </cell>
          <cell r="I10">
            <v>18264</v>
          </cell>
          <cell r="J10">
            <v>10959</v>
          </cell>
          <cell r="K10">
            <v>38996</v>
          </cell>
          <cell r="L10" t="str">
            <v>6.20*</v>
          </cell>
        </row>
        <row r="11">
          <cell r="F11" t="str">
            <v>-0.40</v>
          </cell>
          <cell r="G11" t="str">
            <v>-0.10</v>
          </cell>
          <cell r="H11" t="str">
            <v>0.10</v>
          </cell>
          <cell r="I11" t="str">
            <v>0.00</v>
          </cell>
          <cell r="J11" t="str">
            <v>-0.80</v>
          </cell>
          <cell r="K11" t="str">
            <v>-1.10</v>
          </cell>
          <cell r="L11" t="str">
            <v>-0.80*</v>
          </cell>
        </row>
        <row r="13">
          <cell r="F13">
            <v>43891</v>
          </cell>
          <cell r="G13">
            <v>38994</v>
          </cell>
          <cell r="H13">
            <v>38992</v>
          </cell>
          <cell r="I13">
            <v>10959</v>
          </cell>
          <cell r="J13" t="str">
            <v>0.90</v>
          </cell>
          <cell r="K13">
            <v>38992</v>
          </cell>
          <cell r="L13" t="str">
            <v>1.60*</v>
          </cell>
        </row>
        <row r="16">
          <cell r="F16">
            <v>43862</v>
          </cell>
          <cell r="G16">
            <v>43922</v>
          </cell>
          <cell r="H16">
            <v>43831</v>
          </cell>
          <cell r="I16" t="str">
            <v>-1.40</v>
          </cell>
          <cell r="J16" t="str">
            <v>-0.30</v>
          </cell>
          <cell r="K16">
            <v>29221</v>
          </cell>
          <cell r="L16" t="str">
            <v>0.20*</v>
          </cell>
        </row>
        <row r="17">
          <cell r="F17">
            <v>29495</v>
          </cell>
          <cell r="G17">
            <v>18507</v>
          </cell>
          <cell r="H17">
            <v>25781</v>
          </cell>
          <cell r="I17">
            <v>38999</v>
          </cell>
          <cell r="J17">
            <v>29465</v>
          </cell>
          <cell r="K17" t="str">
            <v>10.00</v>
          </cell>
          <cell r="L17" t="str">
            <v>10.00*</v>
          </cell>
        </row>
        <row r="18">
          <cell r="F18" t="str">
            <v>0.50</v>
          </cell>
          <cell r="G18">
            <v>25569</v>
          </cell>
          <cell r="H18">
            <v>25569</v>
          </cell>
          <cell r="I18">
            <v>32874</v>
          </cell>
          <cell r="J18">
            <v>38992</v>
          </cell>
          <cell r="K18">
            <v>38992</v>
          </cell>
          <cell r="L18" t="str">
            <v>1.80*</v>
          </cell>
        </row>
        <row r="19">
          <cell r="F19">
            <v>21916</v>
          </cell>
          <cell r="G19">
            <v>29221</v>
          </cell>
          <cell r="H19">
            <v>18295</v>
          </cell>
          <cell r="I19">
            <v>18295</v>
          </cell>
          <cell r="J19">
            <v>14642</v>
          </cell>
          <cell r="K19">
            <v>18295</v>
          </cell>
          <cell r="L19" t="str">
            <v>2.80*</v>
          </cell>
        </row>
      </sheetData>
      <sheetData sheetId="12" refreshError="1">
        <row r="2">
          <cell r="H2">
            <v>43891</v>
          </cell>
          <cell r="I2">
            <v>32905</v>
          </cell>
          <cell r="J2">
            <v>21947</v>
          </cell>
          <cell r="K2">
            <v>14702</v>
          </cell>
          <cell r="L2" t="str">
            <v>4.30*</v>
          </cell>
        </row>
        <row r="3">
          <cell r="H3">
            <v>32933</v>
          </cell>
          <cell r="I3">
            <v>18354</v>
          </cell>
          <cell r="J3">
            <v>29312</v>
          </cell>
          <cell r="K3" t="str">
            <v>6.00</v>
          </cell>
          <cell r="L3" t="str">
            <v>5.00*</v>
          </cell>
        </row>
        <row r="4">
          <cell r="H4">
            <v>22007</v>
          </cell>
          <cell r="I4">
            <v>11018</v>
          </cell>
          <cell r="J4">
            <v>22037</v>
          </cell>
          <cell r="K4">
            <v>29312</v>
          </cell>
          <cell r="L4" t="str">
            <v>6.90*</v>
          </cell>
        </row>
        <row r="5">
          <cell r="H5">
            <v>25628</v>
          </cell>
          <cell r="I5">
            <v>11018</v>
          </cell>
          <cell r="J5">
            <v>25628</v>
          </cell>
          <cell r="K5">
            <v>29312</v>
          </cell>
          <cell r="L5" t="str">
            <v>5.10*</v>
          </cell>
        </row>
        <row r="7">
          <cell r="H7" t="str">
            <v>-0.10</v>
          </cell>
          <cell r="I7" t="str">
            <v>0.10</v>
          </cell>
          <cell r="J7" t="str">
            <v>0.10</v>
          </cell>
          <cell r="K7" t="str">
            <v>0.30</v>
          </cell>
          <cell r="L7" t="str">
            <v>0.30*</v>
          </cell>
        </row>
        <row r="9">
          <cell r="H9">
            <v>38994</v>
          </cell>
          <cell r="I9">
            <v>29221</v>
          </cell>
          <cell r="J9">
            <v>21976</v>
          </cell>
          <cell r="K9">
            <v>11018</v>
          </cell>
          <cell r="L9" t="str">
            <v>1.20*</v>
          </cell>
        </row>
        <row r="10">
          <cell r="H10">
            <v>43922</v>
          </cell>
          <cell r="I10">
            <v>32933</v>
          </cell>
          <cell r="J10" t="str">
            <v>6.00</v>
          </cell>
          <cell r="K10">
            <v>11202</v>
          </cell>
          <cell r="L10" t="str">
            <v>7.50*</v>
          </cell>
        </row>
        <row r="11">
          <cell r="H11" t="str">
            <v>-0.20</v>
          </cell>
          <cell r="I11" t="str">
            <v>-0.70</v>
          </cell>
          <cell r="J11" t="str">
            <v>-0.90</v>
          </cell>
          <cell r="K11" t="str">
            <v>-2.10</v>
          </cell>
          <cell r="L11" t="str">
            <v>-2.30*</v>
          </cell>
        </row>
        <row r="13">
          <cell r="H13">
            <v>18323</v>
          </cell>
          <cell r="I13">
            <v>25600</v>
          </cell>
          <cell r="J13" t="str">
            <v>3.00</v>
          </cell>
          <cell r="K13">
            <v>38993</v>
          </cell>
          <cell r="L13" t="str">
            <v>3.30*</v>
          </cell>
        </row>
        <row r="16">
          <cell r="H16" t="str">
            <v>-1.30</v>
          </cell>
          <cell r="I16" t="str">
            <v>0.10</v>
          </cell>
          <cell r="J16">
            <v>14611</v>
          </cell>
          <cell r="K16">
            <v>18264</v>
          </cell>
          <cell r="L16" t="str">
            <v>0.70*</v>
          </cell>
        </row>
        <row r="17">
          <cell r="H17">
            <v>22190</v>
          </cell>
          <cell r="I17">
            <v>18568</v>
          </cell>
          <cell r="J17">
            <v>18568</v>
          </cell>
          <cell r="K17" t="str">
            <v>11.00</v>
          </cell>
          <cell r="L17" t="str">
            <v>9.10*</v>
          </cell>
        </row>
        <row r="18">
          <cell r="H18">
            <v>21976</v>
          </cell>
          <cell r="I18">
            <v>18323</v>
          </cell>
          <cell r="J18" t="str">
            <v>3.00</v>
          </cell>
          <cell r="K18">
            <v>38993</v>
          </cell>
          <cell r="L18" t="str">
            <v>3.30*</v>
          </cell>
        </row>
        <row r="19">
          <cell r="H19">
            <v>29281</v>
          </cell>
          <cell r="I19">
            <v>43922</v>
          </cell>
          <cell r="J19">
            <v>11049</v>
          </cell>
          <cell r="K19">
            <v>18323</v>
          </cell>
          <cell r="L19" t="str">
            <v>2.40*</v>
          </cell>
        </row>
      </sheetData>
      <sheetData sheetId="13" refreshError="1">
        <row r="2">
          <cell r="H2" t="str">
            <v>0.80</v>
          </cell>
          <cell r="I2" t="str">
            <v>0.40</v>
          </cell>
          <cell r="J2">
            <v>14611</v>
          </cell>
          <cell r="K2" t="str">
            <v>1.00</v>
          </cell>
          <cell r="L2" t="str">
            <v>0.90*</v>
          </cell>
        </row>
        <row r="3">
          <cell r="H3">
            <v>29281</v>
          </cell>
          <cell r="I3">
            <v>32874</v>
          </cell>
          <cell r="J3">
            <v>10990</v>
          </cell>
          <cell r="K3" t="str">
            <v>0.70</v>
          </cell>
          <cell r="L3" t="str">
            <v>0.90*</v>
          </cell>
        </row>
        <row r="4">
          <cell r="H4">
            <v>32874</v>
          </cell>
          <cell r="I4">
            <v>43831</v>
          </cell>
          <cell r="J4" t="str">
            <v>-1.70</v>
          </cell>
          <cell r="K4" t="str">
            <v>2.10*</v>
          </cell>
          <cell r="L4" t="str">
            <v>-0.50*</v>
          </cell>
        </row>
        <row r="5">
          <cell r="H5">
            <v>21916</v>
          </cell>
          <cell r="I5" t="str">
            <v>0.80</v>
          </cell>
          <cell r="J5" t="str">
            <v>0.90</v>
          </cell>
          <cell r="K5">
            <v>38991</v>
          </cell>
          <cell r="L5" t="str">
            <v>0.60*</v>
          </cell>
        </row>
        <row r="7">
          <cell r="H7" t="str">
            <v>-0.10</v>
          </cell>
          <cell r="I7" t="str">
            <v>0.40</v>
          </cell>
          <cell r="J7" t="str">
            <v>0.30</v>
          </cell>
          <cell r="K7" t="str">
            <v>-0.10</v>
          </cell>
          <cell r="L7" t="str">
            <v>0.00*</v>
          </cell>
        </row>
        <row r="9">
          <cell r="H9">
            <v>25569</v>
          </cell>
          <cell r="I9" t="str">
            <v>-3.20</v>
          </cell>
          <cell r="J9" t="str">
            <v>-1.90</v>
          </cell>
          <cell r="K9">
            <v>43891</v>
          </cell>
          <cell r="L9" t="str">
            <v>0.50*</v>
          </cell>
        </row>
        <row r="10">
          <cell r="H10" t="str">
            <v>0.50</v>
          </cell>
          <cell r="I10" t="str">
            <v>-0.40</v>
          </cell>
          <cell r="J10">
            <v>10959</v>
          </cell>
          <cell r="K10">
            <v>18295</v>
          </cell>
          <cell r="L10" t="str">
            <v>2.20*</v>
          </cell>
        </row>
        <row r="11">
          <cell r="H11" t="str">
            <v>0.30</v>
          </cell>
          <cell r="I11" t="str">
            <v>-0.80</v>
          </cell>
          <cell r="J11" t="str">
            <v>-0.90</v>
          </cell>
          <cell r="K11" t="str">
            <v>0.20</v>
          </cell>
          <cell r="L11" t="str">
            <v>-0.50*</v>
          </cell>
        </row>
        <row r="13">
          <cell r="H13">
            <v>29221</v>
          </cell>
          <cell r="I13" t="str">
            <v>0.40</v>
          </cell>
          <cell r="J13" t="str">
            <v>0.30</v>
          </cell>
          <cell r="K13">
            <v>43831</v>
          </cell>
          <cell r="L13" t="str">
            <v>0.20*</v>
          </cell>
        </row>
        <row r="16">
          <cell r="H16" t="str">
            <v>-0.90</v>
          </cell>
          <cell r="I16" t="str">
            <v>-1.60</v>
          </cell>
          <cell r="J16" t="str">
            <v>-0.60</v>
          </cell>
          <cell r="K16" t="str">
            <v>-0.60</v>
          </cell>
          <cell r="L16" t="str">
            <v>-0.70*</v>
          </cell>
        </row>
        <row r="17">
          <cell r="H17">
            <v>38999</v>
          </cell>
          <cell r="I17">
            <v>22129</v>
          </cell>
          <cell r="J17">
            <v>14824</v>
          </cell>
          <cell r="K17" t="str">
            <v>8.00</v>
          </cell>
          <cell r="L17" t="str">
            <v>7.70*</v>
          </cell>
        </row>
        <row r="18">
          <cell r="H18">
            <v>25600</v>
          </cell>
          <cell r="I18">
            <v>14642</v>
          </cell>
          <cell r="J18">
            <v>21947</v>
          </cell>
          <cell r="K18">
            <v>43862</v>
          </cell>
          <cell r="L18" t="str">
            <v>1.90*</v>
          </cell>
        </row>
        <row r="19">
          <cell r="H19">
            <v>32874</v>
          </cell>
          <cell r="I19">
            <v>25600</v>
          </cell>
          <cell r="J19">
            <v>21947</v>
          </cell>
          <cell r="K19">
            <v>32905</v>
          </cell>
          <cell r="L19" t="str">
            <v>2.70*</v>
          </cell>
        </row>
      </sheetData>
      <sheetData sheetId="14" refreshError="1">
        <row r="1">
          <cell r="A1" t="str">
            <v>Id</v>
          </cell>
          <cell r="B1" t="str">
            <v>Observation</v>
          </cell>
          <cell r="C1" t="str">
            <v>Forecast</v>
          </cell>
          <cell r="H1">
            <v>1996</v>
          </cell>
        </row>
        <row r="2">
          <cell r="A2" t="str">
            <v>CPIXASIA1996</v>
          </cell>
          <cell r="B2">
            <v>18415</v>
          </cell>
          <cell r="C2">
            <v>0</v>
          </cell>
          <cell r="H2">
            <v>1997</v>
          </cell>
        </row>
        <row r="3">
          <cell r="A3" t="str">
            <v>CPIXASIA1997</v>
          </cell>
          <cell r="B3">
            <v>21976</v>
          </cell>
          <cell r="C3">
            <v>0</v>
          </cell>
          <cell r="H3">
            <v>1998</v>
          </cell>
        </row>
        <row r="4">
          <cell r="A4" t="str">
            <v>CPIXASIA1998</v>
          </cell>
          <cell r="B4">
            <v>29403</v>
          </cell>
          <cell r="C4">
            <v>0</v>
          </cell>
          <cell r="H4">
            <v>1999</v>
          </cell>
        </row>
        <row r="5">
          <cell r="A5" t="str">
            <v>CPIXASIA1999</v>
          </cell>
          <cell r="B5">
            <v>20455</v>
          </cell>
          <cell r="C5">
            <v>0</v>
          </cell>
          <cell r="H5">
            <v>2000</v>
          </cell>
        </row>
        <row r="6">
          <cell r="A6" t="str">
            <v>CPIXASIA2000</v>
          </cell>
          <cell r="B6">
            <v>20090</v>
          </cell>
          <cell r="C6">
            <v>0</v>
          </cell>
          <cell r="H6">
            <v>2001</v>
          </cell>
        </row>
        <row r="7">
          <cell r="A7" t="str">
            <v>CPIXASIA2001</v>
          </cell>
          <cell r="B7">
            <v>10990</v>
          </cell>
          <cell r="C7">
            <v>0</v>
          </cell>
          <cell r="H7">
            <v>2002</v>
          </cell>
        </row>
        <row r="8">
          <cell r="A8" t="str">
            <v>CPIXASIA2002</v>
          </cell>
          <cell r="B8">
            <v>15707</v>
          </cell>
          <cell r="C8">
            <v>0</v>
          </cell>
          <cell r="H8">
            <v>2003</v>
          </cell>
        </row>
        <row r="9">
          <cell r="A9" t="str">
            <v>CPIXASIA2003</v>
          </cell>
          <cell r="B9">
            <v>38992</v>
          </cell>
          <cell r="C9">
            <v>0</v>
          </cell>
          <cell r="H9">
            <v>2004</v>
          </cell>
        </row>
        <row r="10">
          <cell r="A10" t="str">
            <v>CPIXASIA2004</v>
          </cell>
          <cell r="B10">
            <v>28550</v>
          </cell>
          <cell r="C10">
            <v>0</v>
          </cell>
          <cell r="H10">
            <v>2005</v>
          </cell>
        </row>
        <row r="11">
          <cell r="A11" t="str">
            <v>CPIXASIA2005</v>
          </cell>
          <cell r="B11">
            <v>39054</v>
          </cell>
          <cell r="C11">
            <v>0</v>
          </cell>
          <cell r="H11">
            <v>2006</v>
          </cell>
        </row>
        <row r="12">
          <cell r="A12" t="str">
            <v>CPIXASIA2006</v>
          </cell>
          <cell r="B12" t="str">
            <v>3.00*</v>
          </cell>
          <cell r="C12">
            <v>1</v>
          </cell>
          <cell r="H12">
            <v>2007</v>
          </cell>
        </row>
        <row r="13">
          <cell r="A13" t="str">
            <v>CPIXASIA2007</v>
          </cell>
          <cell r="B13" t="str">
            <v>2.85*</v>
          </cell>
          <cell r="C13">
            <v>1</v>
          </cell>
          <cell r="H13">
            <v>2008</v>
          </cell>
        </row>
        <row r="14">
          <cell r="A14" t="str">
            <v>CPIXASIA2008</v>
          </cell>
          <cell r="B14" t="str">
            <v>3.04*</v>
          </cell>
          <cell r="C14">
            <v>1</v>
          </cell>
        </row>
        <row r="15">
          <cell r="A15" t="str">
            <v>CPIXCCCP1996</v>
          </cell>
          <cell r="B15" t="str">
            <v>47.80</v>
          </cell>
          <cell r="C15">
            <v>0</v>
          </cell>
        </row>
        <row r="16">
          <cell r="A16" t="str">
            <v>CPIXCCCP1997</v>
          </cell>
          <cell r="B16" t="str">
            <v>14.70</v>
          </cell>
          <cell r="C16">
            <v>0</v>
          </cell>
        </row>
        <row r="17">
          <cell r="A17" t="str">
            <v>CPIXCCCP1998</v>
          </cell>
          <cell r="B17" t="str">
            <v>27.30</v>
          </cell>
          <cell r="C17">
            <v>0</v>
          </cell>
        </row>
        <row r="18">
          <cell r="A18" t="str">
            <v>CPIXCCCP1999</v>
          </cell>
          <cell r="B18" t="str">
            <v>85.69</v>
          </cell>
          <cell r="C18">
            <v>0</v>
          </cell>
        </row>
        <row r="19">
          <cell r="A19" t="str">
            <v>CPIXCCCP2000</v>
          </cell>
          <cell r="B19" t="str">
            <v>20.80</v>
          </cell>
          <cell r="C19">
            <v>0</v>
          </cell>
        </row>
        <row r="20">
          <cell r="A20" t="str">
            <v>CPIXCCCP2001</v>
          </cell>
          <cell r="B20" t="str">
            <v>21.47</v>
          </cell>
          <cell r="C20">
            <v>0</v>
          </cell>
        </row>
        <row r="21">
          <cell r="A21" t="str">
            <v>CPIXCCCP2002</v>
          </cell>
          <cell r="B21" t="str">
            <v>15.79</v>
          </cell>
          <cell r="C21">
            <v>0</v>
          </cell>
        </row>
        <row r="22">
          <cell r="A22" t="str">
            <v>CPIXCCCP2003</v>
          </cell>
          <cell r="B22" t="str">
            <v>13.65</v>
          </cell>
          <cell r="C22">
            <v>0</v>
          </cell>
        </row>
        <row r="23">
          <cell r="A23" t="str">
            <v>CPIXCCCP2004</v>
          </cell>
          <cell r="B23">
            <v>33512</v>
          </cell>
          <cell r="C23">
            <v>0</v>
          </cell>
        </row>
        <row r="24">
          <cell r="A24" t="str">
            <v>CPIXCCCP2005</v>
          </cell>
          <cell r="B24">
            <v>25903</v>
          </cell>
          <cell r="C24">
            <v>0</v>
          </cell>
        </row>
        <row r="25">
          <cell r="A25" t="str">
            <v>CPIXCCCP2006</v>
          </cell>
          <cell r="B25" t="str">
            <v>10.00*</v>
          </cell>
          <cell r="C25">
            <v>1</v>
          </cell>
        </row>
        <row r="26">
          <cell r="A26" t="str">
            <v>CPIXCCCP2007</v>
          </cell>
          <cell r="B26" t="str">
            <v>9.26*</v>
          </cell>
          <cell r="C26">
            <v>1</v>
          </cell>
        </row>
        <row r="27">
          <cell r="A27" t="str">
            <v>CPIXCCCP2008</v>
          </cell>
          <cell r="B27" t="str">
            <v>8.13*</v>
          </cell>
          <cell r="C27">
            <v>1</v>
          </cell>
        </row>
        <row r="28">
          <cell r="A28" t="str">
            <v>CPIXDE1996</v>
          </cell>
          <cell r="B28">
            <v>18264</v>
          </cell>
          <cell r="C28">
            <v>0</v>
          </cell>
        </row>
        <row r="29">
          <cell r="A29" t="str">
            <v>CPIXDE1997</v>
          </cell>
          <cell r="B29">
            <v>32874</v>
          </cell>
          <cell r="C29">
            <v>0</v>
          </cell>
        </row>
        <row r="30">
          <cell r="A30" t="str">
            <v>CPIXDE1998</v>
          </cell>
          <cell r="B30" t="str">
            <v>1.00</v>
          </cell>
          <cell r="C30">
            <v>0</v>
          </cell>
        </row>
        <row r="31">
          <cell r="A31" t="str">
            <v>CPIXDE1999</v>
          </cell>
          <cell r="B31" t="str">
            <v>0.50</v>
          </cell>
          <cell r="C31">
            <v>0</v>
          </cell>
        </row>
        <row r="32">
          <cell r="A32" t="str">
            <v>CPIXDE2000</v>
          </cell>
          <cell r="B32">
            <v>18264</v>
          </cell>
          <cell r="C32">
            <v>0</v>
          </cell>
        </row>
        <row r="33">
          <cell r="A33" t="str">
            <v>CPIXDE2001</v>
          </cell>
          <cell r="B33" t="str">
            <v>2.00</v>
          </cell>
          <cell r="C33">
            <v>0</v>
          </cell>
        </row>
        <row r="34">
          <cell r="A34" t="str">
            <v>CPIXDE2002</v>
          </cell>
          <cell r="B34">
            <v>14611</v>
          </cell>
          <cell r="C34">
            <v>0</v>
          </cell>
        </row>
        <row r="35">
          <cell r="A35" t="str">
            <v>CPIXDE2003</v>
          </cell>
          <cell r="B35">
            <v>38991</v>
          </cell>
          <cell r="C35">
            <v>0</v>
          </cell>
        </row>
        <row r="36">
          <cell r="A36" t="str">
            <v>CPIXDE2004</v>
          </cell>
          <cell r="B36">
            <v>25569</v>
          </cell>
          <cell r="C36">
            <v>0</v>
          </cell>
        </row>
        <row r="37">
          <cell r="A37" t="str">
            <v>CPIXDE2005</v>
          </cell>
          <cell r="B37" t="str">
            <v>1.90*</v>
          </cell>
          <cell r="C37">
            <v>1</v>
          </cell>
        </row>
        <row r="38">
          <cell r="A38" t="str">
            <v>CPIXDE2006</v>
          </cell>
          <cell r="B38" t="str">
            <v>2.10*</v>
          </cell>
          <cell r="C38">
            <v>1</v>
          </cell>
        </row>
        <row r="39">
          <cell r="A39" t="str">
            <v>CPIXDE2007</v>
          </cell>
          <cell r="B39" t="str">
            <v>2.20*</v>
          </cell>
          <cell r="C39">
            <v>1</v>
          </cell>
        </row>
        <row r="40">
          <cell r="A40" t="str">
            <v>CPIXDE2008</v>
          </cell>
          <cell r="B40" t="str">
            <v>2.20*</v>
          </cell>
          <cell r="C40">
            <v>1</v>
          </cell>
        </row>
        <row r="41">
          <cell r="A41" t="str">
            <v>CPIXDK1996</v>
          </cell>
          <cell r="B41">
            <v>38992</v>
          </cell>
          <cell r="C41">
            <v>0</v>
          </cell>
        </row>
        <row r="42">
          <cell r="A42" t="str">
            <v>CPIXDK1997</v>
          </cell>
          <cell r="B42">
            <v>43862</v>
          </cell>
          <cell r="C42">
            <v>0</v>
          </cell>
        </row>
        <row r="43">
          <cell r="A43" t="str">
            <v>CPIXDK1998</v>
          </cell>
          <cell r="B43">
            <v>32874</v>
          </cell>
          <cell r="C43">
            <v>0</v>
          </cell>
        </row>
        <row r="44">
          <cell r="A44" t="str">
            <v>CPIXDK1999</v>
          </cell>
          <cell r="B44">
            <v>18295</v>
          </cell>
          <cell r="C44">
            <v>0</v>
          </cell>
        </row>
        <row r="45">
          <cell r="A45" t="str">
            <v>CPIXDK2000</v>
          </cell>
          <cell r="B45">
            <v>32905</v>
          </cell>
          <cell r="C45">
            <v>0</v>
          </cell>
        </row>
        <row r="46">
          <cell r="A46" t="str">
            <v>CPIXDK2001</v>
          </cell>
          <cell r="B46">
            <v>14642</v>
          </cell>
          <cell r="C46">
            <v>0</v>
          </cell>
        </row>
        <row r="47">
          <cell r="A47" t="str">
            <v>CPIXDK2002</v>
          </cell>
          <cell r="B47">
            <v>14642</v>
          </cell>
          <cell r="C47">
            <v>0</v>
          </cell>
        </row>
        <row r="48">
          <cell r="A48" t="str">
            <v>CPIXDK2003</v>
          </cell>
          <cell r="B48">
            <v>38992</v>
          </cell>
          <cell r="C48">
            <v>0</v>
          </cell>
        </row>
        <row r="49">
          <cell r="A49" t="str">
            <v>CPIXDK2004</v>
          </cell>
          <cell r="B49">
            <v>43831</v>
          </cell>
          <cell r="C49">
            <v>0</v>
          </cell>
        </row>
        <row r="50">
          <cell r="A50" t="str">
            <v>CPIXDK2005</v>
          </cell>
          <cell r="B50">
            <v>29221</v>
          </cell>
          <cell r="C50">
            <v>0</v>
          </cell>
        </row>
        <row r="51">
          <cell r="A51" t="str">
            <v>CPIXDK2006</v>
          </cell>
          <cell r="B51" t="str">
            <v>1.90*</v>
          </cell>
          <cell r="C51">
            <v>1</v>
          </cell>
        </row>
        <row r="52">
          <cell r="A52" t="str">
            <v>CPIXDK2007</v>
          </cell>
          <cell r="B52" t="str">
            <v>1.90*</v>
          </cell>
          <cell r="C52">
            <v>1</v>
          </cell>
        </row>
        <row r="53">
          <cell r="A53" t="str">
            <v>CPIXDK2008</v>
          </cell>
          <cell r="B53" t="str">
            <v>2.50*</v>
          </cell>
          <cell r="C53">
            <v>1</v>
          </cell>
        </row>
        <row r="54">
          <cell r="A54" t="str">
            <v>CPIXEEUR1996</v>
          </cell>
          <cell r="B54" t="str">
            <v>22.30</v>
          </cell>
          <cell r="C54">
            <v>0</v>
          </cell>
        </row>
        <row r="55">
          <cell r="A55" t="str">
            <v>CPIXEEUR1997</v>
          </cell>
          <cell r="B55" t="str">
            <v>29.60</v>
          </cell>
          <cell r="C55">
            <v>0</v>
          </cell>
        </row>
        <row r="56">
          <cell r="A56" t="str">
            <v>CPIXEEUR1998</v>
          </cell>
          <cell r="B56" t="str">
            <v>15.80</v>
          </cell>
          <cell r="C56">
            <v>0</v>
          </cell>
        </row>
        <row r="57">
          <cell r="A57" t="str">
            <v>CPIXEEUR1999</v>
          </cell>
          <cell r="B57">
            <v>26816</v>
          </cell>
          <cell r="C57">
            <v>0</v>
          </cell>
        </row>
        <row r="58">
          <cell r="A58" t="str">
            <v>CPIXEEUR2000</v>
          </cell>
          <cell r="B58">
            <v>25781</v>
          </cell>
          <cell r="C58">
            <v>0</v>
          </cell>
        </row>
        <row r="59">
          <cell r="A59" t="str">
            <v>CPIXEEUR2001</v>
          </cell>
          <cell r="B59">
            <v>38874</v>
          </cell>
          <cell r="C59">
            <v>0</v>
          </cell>
        </row>
        <row r="60">
          <cell r="A60" t="str">
            <v>CPIXEEUR2002</v>
          </cell>
          <cell r="B60">
            <v>20121</v>
          </cell>
          <cell r="C60">
            <v>0</v>
          </cell>
        </row>
        <row r="61">
          <cell r="A61" t="str">
            <v>CPIXEEUR2003</v>
          </cell>
          <cell r="B61">
            <v>15342</v>
          </cell>
          <cell r="C61">
            <v>0</v>
          </cell>
        </row>
        <row r="62">
          <cell r="A62" t="str">
            <v>CPIXEEUR2004</v>
          </cell>
          <cell r="B62" t="str">
            <v>4.00</v>
          </cell>
          <cell r="C62">
            <v>0</v>
          </cell>
        </row>
        <row r="63">
          <cell r="A63" t="str">
            <v>CPIXEEUR2005</v>
          </cell>
          <cell r="B63">
            <v>12816</v>
          </cell>
          <cell r="C63">
            <v>0</v>
          </cell>
        </row>
        <row r="64">
          <cell r="A64" t="str">
            <v>CPIXEEUR2006</v>
          </cell>
          <cell r="B64" t="str">
            <v>2.17*</v>
          </cell>
          <cell r="C64">
            <v>1</v>
          </cell>
        </row>
        <row r="65">
          <cell r="A65" t="str">
            <v>CPIXEEUR2007</v>
          </cell>
          <cell r="B65" t="str">
            <v>2.41*</v>
          </cell>
          <cell r="C65">
            <v>1</v>
          </cell>
        </row>
        <row r="66">
          <cell r="A66" t="str">
            <v>CPIXEEUR2008</v>
          </cell>
          <cell r="B66" t="str">
            <v>2.29*</v>
          </cell>
          <cell r="C66">
            <v>1</v>
          </cell>
        </row>
        <row r="67">
          <cell r="A67" t="str">
            <v>CPIXEMER1996</v>
          </cell>
          <cell r="B67">
            <v>29526</v>
          </cell>
          <cell r="C67">
            <v>0</v>
          </cell>
        </row>
        <row r="68">
          <cell r="A68" t="str">
            <v>CPIXEMER1997</v>
          </cell>
          <cell r="B68">
            <v>33055</v>
          </cell>
          <cell r="C68">
            <v>0</v>
          </cell>
        </row>
        <row r="69">
          <cell r="A69" t="str">
            <v>CPIXEMER1998</v>
          </cell>
          <cell r="B69">
            <v>44044</v>
          </cell>
          <cell r="C69">
            <v>0</v>
          </cell>
        </row>
        <row r="70">
          <cell r="A70" t="str">
            <v>CPIXEMER1999</v>
          </cell>
          <cell r="B70">
            <v>15554</v>
          </cell>
          <cell r="C70">
            <v>0</v>
          </cell>
        </row>
        <row r="71">
          <cell r="A71" t="str">
            <v>CPIXEMER2000</v>
          </cell>
          <cell r="B71">
            <v>30742</v>
          </cell>
          <cell r="C71">
            <v>0</v>
          </cell>
        </row>
        <row r="72">
          <cell r="A72" t="str">
            <v>CPIXEMER2001</v>
          </cell>
          <cell r="B72">
            <v>43556</v>
          </cell>
          <cell r="C72">
            <v>0</v>
          </cell>
        </row>
        <row r="73">
          <cell r="A73" t="str">
            <v>CPIXEMER2002</v>
          </cell>
          <cell r="B73">
            <v>25263</v>
          </cell>
          <cell r="C73">
            <v>0</v>
          </cell>
        </row>
        <row r="74">
          <cell r="A74" t="str">
            <v>CPIXEMER2003</v>
          </cell>
          <cell r="B74">
            <v>39055</v>
          </cell>
          <cell r="C74">
            <v>0</v>
          </cell>
        </row>
        <row r="75">
          <cell r="A75" t="str">
            <v>CPIXEMER2004</v>
          </cell>
          <cell r="B75">
            <v>19450</v>
          </cell>
          <cell r="C75">
            <v>0</v>
          </cell>
        </row>
        <row r="76">
          <cell r="A76" t="str">
            <v>CPIXEMER2005</v>
          </cell>
          <cell r="B76">
            <v>44287</v>
          </cell>
          <cell r="C76">
            <v>0</v>
          </cell>
        </row>
        <row r="77">
          <cell r="A77" t="str">
            <v>CPIXEMER2006</v>
          </cell>
          <cell r="B77" t="str">
            <v>3.79*</v>
          </cell>
          <cell r="C77">
            <v>1</v>
          </cell>
        </row>
        <row r="78">
          <cell r="A78" t="str">
            <v>CPIXEMER2007</v>
          </cell>
          <cell r="B78" t="str">
            <v>3.51*</v>
          </cell>
          <cell r="C78">
            <v>1</v>
          </cell>
        </row>
        <row r="79">
          <cell r="A79" t="str">
            <v>CPIXEMER2008</v>
          </cell>
          <cell r="B79" t="str">
            <v>3.50*</v>
          </cell>
          <cell r="C79">
            <v>1</v>
          </cell>
        </row>
        <row r="80">
          <cell r="A80" t="str">
            <v>CPIXEU111996</v>
          </cell>
          <cell r="B80">
            <v>43862</v>
          </cell>
          <cell r="C80">
            <v>0</v>
          </cell>
        </row>
        <row r="81">
          <cell r="A81" t="str">
            <v>CPIXEU111997</v>
          </cell>
          <cell r="B81">
            <v>21916</v>
          </cell>
          <cell r="C81">
            <v>0</v>
          </cell>
        </row>
        <row r="82">
          <cell r="A82" t="str">
            <v>CPIXEU111998</v>
          </cell>
          <cell r="B82">
            <v>38991</v>
          </cell>
          <cell r="C82">
            <v>0</v>
          </cell>
        </row>
        <row r="83">
          <cell r="A83" t="str">
            <v>CPIXEU111999</v>
          </cell>
          <cell r="B83">
            <v>38991</v>
          </cell>
          <cell r="C83">
            <v>0</v>
          </cell>
        </row>
        <row r="84">
          <cell r="A84" t="str">
            <v>CPIXEU112000</v>
          </cell>
          <cell r="B84">
            <v>38992</v>
          </cell>
          <cell r="C84">
            <v>0</v>
          </cell>
        </row>
        <row r="85">
          <cell r="A85" t="str">
            <v>CPIXEU112001</v>
          </cell>
          <cell r="B85">
            <v>10990</v>
          </cell>
          <cell r="C85">
            <v>0</v>
          </cell>
        </row>
        <row r="86">
          <cell r="A86" t="str">
            <v>CPIXEU112002</v>
          </cell>
          <cell r="B86">
            <v>10990</v>
          </cell>
          <cell r="C86">
            <v>0</v>
          </cell>
        </row>
        <row r="87">
          <cell r="A87" t="str">
            <v>CPIXEU112003</v>
          </cell>
          <cell r="B87">
            <v>38992</v>
          </cell>
          <cell r="C87">
            <v>0</v>
          </cell>
        </row>
        <row r="88">
          <cell r="A88" t="str">
            <v>CPIXEU112004</v>
          </cell>
          <cell r="B88">
            <v>38992</v>
          </cell>
          <cell r="C88">
            <v>0</v>
          </cell>
        </row>
        <row r="89">
          <cell r="A89" t="str">
            <v>CPIXEU112005</v>
          </cell>
          <cell r="B89">
            <v>43862</v>
          </cell>
          <cell r="C89">
            <v>0</v>
          </cell>
        </row>
        <row r="90">
          <cell r="A90" t="str">
            <v>CPIXEU112006</v>
          </cell>
          <cell r="B90" t="str">
            <v>2.20*</v>
          </cell>
          <cell r="C90">
            <v>1</v>
          </cell>
        </row>
        <row r="91">
          <cell r="A91" t="str">
            <v>CPIXEU112007</v>
          </cell>
          <cell r="B91" t="str">
            <v>1.70*</v>
          </cell>
          <cell r="C91">
            <v>1</v>
          </cell>
        </row>
        <row r="92">
          <cell r="A92" t="str">
            <v>CPIXEU112008</v>
          </cell>
          <cell r="B92" t="str">
            <v>2.00*</v>
          </cell>
          <cell r="C92">
            <v>1</v>
          </cell>
        </row>
        <row r="93">
          <cell r="A93" t="str">
            <v>CPIXFI1996</v>
          </cell>
          <cell r="B93" t="str">
            <v>0.60</v>
          </cell>
          <cell r="C93">
            <v>0</v>
          </cell>
        </row>
        <row r="94">
          <cell r="A94" t="str">
            <v>CPIXFI1997</v>
          </cell>
          <cell r="B94">
            <v>43831</v>
          </cell>
          <cell r="C94">
            <v>0</v>
          </cell>
        </row>
        <row r="95">
          <cell r="A95" t="str">
            <v>CPIXFI1998</v>
          </cell>
          <cell r="B95">
            <v>14611</v>
          </cell>
          <cell r="C95">
            <v>0</v>
          </cell>
        </row>
        <row r="96">
          <cell r="A96" t="str">
            <v>CPIXFI1999</v>
          </cell>
          <cell r="B96">
            <v>10959</v>
          </cell>
          <cell r="C96">
            <v>0</v>
          </cell>
        </row>
        <row r="97">
          <cell r="A97" t="str">
            <v>CPIXFI2000</v>
          </cell>
          <cell r="B97" t="str">
            <v>3.00</v>
          </cell>
          <cell r="C97">
            <v>0</v>
          </cell>
        </row>
        <row r="98">
          <cell r="A98" t="str">
            <v>CPIXFI2001</v>
          </cell>
          <cell r="B98">
            <v>25600</v>
          </cell>
          <cell r="C98">
            <v>0</v>
          </cell>
        </row>
        <row r="99">
          <cell r="A99" t="str">
            <v>CPIXFI2002</v>
          </cell>
          <cell r="B99" t="str">
            <v>2.00</v>
          </cell>
          <cell r="C99">
            <v>0</v>
          </cell>
        </row>
        <row r="100">
          <cell r="A100" t="str">
            <v>CPIXFI2003</v>
          </cell>
          <cell r="B100">
            <v>10959</v>
          </cell>
          <cell r="C100">
            <v>0</v>
          </cell>
        </row>
        <row r="101">
          <cell r="A101" t="str">
            <v>CPIXFI2004</v>
          </cell>
          <cell r="B101" t="str">
            <v>0.10</v>
          </cell>
          <cell r="C101">
            <v>0</v>
          </cell>
        </row>
        <row r="102">
          <cell r="A102" t="str">
            <v>CPIXFI2005</v>
          </cell>
          <cell r="B102" t="str">
            <v>0.80</v>
          </cell>
          <cell r="C102">
            <v>0</v>
          </cell>
        </row>
        <row r="103">
          <cell r="A103" t="str">
            <v>CPIXFI2006</v>
          </cell>
          <cell r="B103" t="str">
            <v>1.30*</v>
          </cell>
          <cell r="C103">
            <v>1</v>
          </cell>
        </row>
        <row r="104">
          <cell r="A104" t="str">
            <v>CPIXFI2007</v>
          </cell>
          <cell r="B104" t="str">
            <v>1.90*</v>
          </cell>
          <cell r="C104">
            <v>1</v>
          </cell>
        </row>
        <row r="105">
          <cell r="A105" t="str">
            <v>CPIXFI2008</v>
          </cell>
          <cell r="B105" t="str">
            <v>2.00*</v>
          </cell>
          <cell r="C105">
            <v>1</v>
          </cell>
        </row>
        <row r="106">
          <cell r="A106" t="str">
            <v>CPIXFR1996</v>
          </cell>
          <cell r="B106" t="str">
            <v>2.00</v>
          </cell>
          <cell r="C106">
            <v>0</v>
          </cell>
        </row>
        <row r="107">
          <cell r="A107" t="str">
            <v>CPIXFR1997</v>
          </cell>
          <cell r="B107">
            <v>43831</v>
          </cell>
          <cell r="C107">
            <v>0</v>
          </cell>
        </row>
        <row r="108">
          <cell r="A108" t="str">
            <v>CPIXFR1998</v>
          </cell>
          <cell r="B108" t="str">
            <v>0.60</v>
          </cell>
          <cell r="C108">
            <v>0</v>
          </cell>
        </row>
        <row r="109">
          <cell r="A109" t="str">
            <v>CPIXFR1999</v>
          </cell>
          <cell r="B109" t="str">
            <v>0.50</v>
          </cell>
          <cell r="C109">
            <v>0</v>
          </cell>
        </row>
        <row r="110">
          <cell r="A110" t="str">
            <v>CPIXFR2000</v>
          </cell>
          <cell r="B110">
            <v>25569</v>
          </cell>
          <cell r="C110">
            <v>0</v>
          </cell>
        </row>
        <row r="111">
          <cell r="A111" t="str">
            <v>CPIXFR2001</v>
          </cell>
          <cell r="B111">
            <v>25569</v>
          </cell>
          <cell r="C111">
            <v>0</v>
          </cell>
        </row>
        <row r="112">
          <cell r="A112" t="str">
            <v>CPIXFR2002</v>
          </cell>
          <cell r="B112">
            <v>32874</v>
          </cell>
          <cell r="C112">
            <v>0</v>
          </cell>
        </row>
        <row r="113">
          <cell r="A113" t="str">
            <v>CPIXFR2003</v>
          </cell>
          <cell r="B113">
            <v>38992</v>
          </cell>
          <cell r="C113">
            <v>0</v>
          </cell>
        </row>
        <row r="114">
          <cell r="A114" t="str">
            <v>CPIXFR2004</v>
          </cell>
          <cell r="B114">
            <v>38992</v>
          </cell>
          <cell r="C114">
            <v>0</v>
          </cell>
        </row>
        <row r="115">
          <cell r="A115" t="str">
            <v>CPIXFR2005</v>
          </cell>
          <cell r="B115" t="str">
            <v>1.80*</v>
          </cell>
          <cell r="C115">
            <v>1</v>
          </cell>
        </row>
        <row r="116">
          <cell r="A116" t="str">
            <v>CPIXFR2006</v>
          </cell>
          <cell r="B116" t="str">
            <v>2.00*</v>
          </cell>
          <cell r="C116">
            <v>1</v>
          </cell>
        </row>
        <row r="117">
          <cell r="A117" t="str">
            <v>CPIXFR2007</v>
          </cell>
          <cell r="B117" t="str">
            <v>2.10*</v>
          </cell>
          <cell r="C117">
            <v>1</v>
          </cell>
        </row>
        <row r="118">
          <cell r="A118" t="str">
            <v>CPIXFR2008</v>
          </cell>
          <cell r="B118" t="str">
            <v>2.30*</v>
          </cell>
          <cell r="C118">
            <v>1</v>
          </cell>
        </row>
        <row r="119">
          <cell r="A119" t="str">
            <v>CPIXG3XX1996</v>
          </cell>
          <cell r="B119" t="str">
            <v>2.00</v>
          </cell>
          <cell r="C119">
            <v>0</v>
          </cell>
        </row>
        <row r="120">
          <cell r="A120" t="str">
            <v>CPIXG3XX1997</v>
          </cell>
          <cell r="B120">
            <v>32874</v>
          </cell>
          <cell r="C120">
            <v>0</v>
          </cell>
        </row>
        <row r="121">
          <cell r="A121" t="str">
            <v>CPIXG3XX1998</v>
          </cell>
          <cell r="B121">
            <v>43831</v>
          </cell>
          <cell r="C121">
            <v>0</v>
          </cell>
        </row>
        <row r="122">
          <cell r="A122" t="str">
            <v>CPIXG3XX1999</v>
          </cell>
          <cell r="B122">
            <v>38961</v>
          </cell>
          <cell r="C122">
            <v>0</v>
          </cell>
        </row>
        <row r="123">
          <cell r="A123" t="str">
            <v>CPIXG3XX2000</v>
          </cell>
          <cell r="B123">
            <v>34335</v>
          </cell>
          <cell r="C123">
            <v>0</v>
          </cell>
        </row>
        <row r="124">
          <cell r="A124" t="str">
            <v>CPIXG3XX2001</v>
          </cell>
          <cell r="B124">
            <v>30317</v>
          </cell>
          <cell r="C124">
            <v>0</v>
          </cell>
        </row>
        <row r="125">
          <cell r="A125" t="str">
            <v>CPIXG3XX2002</v>
          </cell>
          <cell r="B125">
            <v>45292</v>
          </cell>
          <cell r="C125">
            <v>0</v>
          </cell>
        </row>
        <row r="126">
          <cell r="A126" t="str">
            <v>CPIXG3XX2003</v>
          </cell>
          <cell r="B126">
            <v>23012</v>
          </cell>
          <cell r="C126">
            <v>0</v>
          </cell>
        </row>
        <row r="127">
          <cell r="A127" t="str">
            <v>CPIXG3XX2004</v>
          </cell>
          <cell r="B127">
            <v>32143</v>
          </cell>
          <cell r="C127">
            <v>0</v>
          </cell>
        </row>
        <row r="128">
          <cell r="A128" t="str">
            <v>CPIXG3XX2005</v>
          </cell>
          <cell r="B128">
            <v>38900</v>
          </cell>
          <cell r="C128">
            <v>0</v>
          </cell>
        </row>
        <row r="129">
          <cell r="A129" t="str">
            <v>CPIXG3XX2006</v>
          </cell>
          <cell r="B129" t="str">
            <v>2.30*</v>
          </cell>
          <cell r="C129">
            <v>1</v>
          </cell>
        </row>
        <row r="130">
          <cell r="A130" t="str">
            <v>CPIXG3XX2007</v>
          </cell>
          <cell r="B130" t="str">
            <v>1.72*</v>
          </cell>
          <cell r="C130">
            <v>1</v>
          </cell>
        </row>
        <row r="131">
          <cell r="A131" t="str">
            <v>CPIXG3XX2008</v>
          </cell>
          <cell r="B131" t="str">
            <v>2.10*</v>
          </cell>
          <cell r="C131">
            <v>1</v>
          </cell>
        </row>
        <row r="132">
          <cell r="A132" t="str">
            <v>CPIXIT1996</v>
          </cell>
          <cell r="B132">
            <v>32933</v>
          </cell>
          <cell r="C132">
            <v>0</v>
          </cell>
        </row>
        <row r="133">
          <cell r="A133" t="str">
            <v>CPIXIT1997</v>
          </cell>
          <cell r="B133">
            <v>29221</v>
          </cell>
          <cell r="C133">
            <v>0</v>
          </cell>
        </row>
        <row r="134">
          <cell r="A134" t="str">
            <v>CPIXIT1998</v>
          </cell>
          <cell r="B134">
            <v>32874</v>
          </cell>
          <cell r="C134">
            <v>0</v>
          </cell>
        </row>
        <row r="135">
          <cell r="A135" t="str">
            <v>CPIXIT1999</v>
          </cell>
          <cell r="B135">
            <v>21916</v>
          </cell>
          <cell r="C135">
            <v>0</v>
          </cell>
        </row>
        <row r="136">
          <cell r="A136" t="str">
            <v>CPIXIT2000</v>
          </cell>
          <cell r="B136">
            <v>18295</v>
          </cell>
          <cell r="C136">
            <v>0</v>
          </cell>
        </row>
        <row r="137">
          <cell r="A137" t="str">
            <v>CPIXIT2001</v>
          </cell>
          <cell r="B137">
            <v>25600</v>
          </cell>
          <cell r="C137">
            <v>0</v>
          </cell>
        </row>
        <row r="138">
          <cell r="A138" t="str">
            <v>CPIXIT2002</v>
          </cell>
          <cell r="B138">
            <v>14642</v>
          </cell>
          <cell r="C138">
            <v>0</v>
          </cell>
        </row>
        <row r="139">
          <cell r="A139" t="str">
            <v>CPIXIT2003</v>
          </cell>
          <cell r="B139">
            <v>21947</v>
          </cell>
          <cell r="C139">
            <v>0</v>
          </cell>
        </row>
        <row r="140">
          <cell r="A140" t="str">
            <v>CPIXIT2004</v>
          </cell>
          <cell r="B140">
            <v>43862</v>
          </cell>
          <cell r="C140">
            <v>0</v>
          </cell>
        </row>
        <row r="141">
          <cell r="A141" t="str">
            <v>CPIXIT2005</v>
          </cell>
          <cell r="B141" t="str">
            <v>1.90*</v>
          </cell>
          <cell r="C141">
            <v>1</v>
          </cell>
        </row>
        <row r="142">
          <cell r="A142" t="str">
            <v>CPIXIT2006</v>
          </cell>
          <cell r="B142" t="str">
            <v>2.00*</v>
          </cell>
          <cell r="C142">
            <v>1</v>
          </cell>
        </row>
        <row r="143">
          <cell r="A143" t="str">
            <v>CPIXIT2007</v>
          </cell>
          <cell r="B143" t="str">
            <v>2.10*</v>
          </cell>
          <cell r="C143">
            <v>1</v>
          </cell>
        </row>
        <row r="144">
          <cell r="A144" t="str">
            <v>CPIXIT2008</v>
          </cell>
          <cell r="B144" t="str">
            <v>2.40*</v>
          </cell>
          <cell r="C144">
            <v>1</v>
          </cell>
        </row>
        <row r="145">
          <cell r="A145" t="str">
            <v>CPIXJP1996</v>
          </cell>
          <cell r="B145" t="str">
            <v>0.10</v>
          </cell>
          <cell r="C145">
            <v>0</v>
          </cell>
        </row>
        <row r="146">
          <cell r="A146" t="str">
            <v>CPIXJP1997</v>
          </cell>
          <cell r="B146">
            <v>25569</v>
          </cell>
          <cell r="C146">
            <v>0</v>
          </cell>
        </row>
        <row r="147">
          <cell r="A147" t="str">
            <v>CPIXJP1998</v>
          </cell>
          <cell r="B147" t="str">
            <v>0.60</v>
          </cell>
          <cell r="C147">
            <v>0</v>
          </cell>
        </row>
        <row r="148">
          <cell r="A148" t="str">
            <v>CPIXJP1999</v>
          </cell>
          <cell r="B148" t="str">
            <v>-0.30</v>
          </cell>
          <cell r="C148">
            <v>0</v>
          </cell>
        </row>
        <row r="149">
          <cell r="A149" t="str">
            <v>CPIXJP2000</v>
          </cell>
          <cell r="B149" t="str">
            <v>-0.50</v>
          </cell>
          <cell r="C149">
            <v>0</v>
          </cell>
        </row>
        <row r="150">
          <cell r="A150" t="str">
            <v>CPIXJP2001</v>
          </cell>
          <cell r="B150" t="str">
            <v>-0.80</v>
          </cell>
          <cell r="C150">
            <v>0</v>
          </cell>
        </row>
        <row r="151">
          <cell r="A151" t="str">
            <v>CPIXJP2002</v>
          </cell>
          <cell r="B151" t="str">
            <v>-0.90</v>
          </cell>
          <cell r="C151">
            <v>0</v>
          </cell>
        </row>
        <row r="152">
          <cell r="A152" t="str">
            <v>CPIXJP2003</v>
          </cell>
          <cell r="B152" t="str">
            <v>-0.30</v>
          </cell>
          <cell r="C152">
            <v>0</v>
          </cell>
        </row>
        <row r="153">
          <cell r="A153" t="str">
            <v>CPIXJP2004</v>
          </cell>
          <cell r="B153" t="str">
            <v>0.00</v>
          </cell>
          <cell r="C153">
            <v>0</v>
          </cell>
        </row>
        <row r="154">
          <cell r="A154" t="str">
            <v>CPIXJP2005</v>
          </cell>
          <cell r="B154" t="str">
            <v>-0.60</v>
          </cell>
          <cell r="C154">
            <v>0</v>
          </cell>
        </row>
        <row r="155">
          <cell r="A155" t="str">
            <v>CPIXJP2006</v>
          </cell>
          <cell r="B155" t="str">
            <v>0.40*</v>
          </cell>
          <cell r="C155">
            <v>1</v>
          </cell>
        </row>
        <row r="156">
          <cell r="A156" t="str">
            <v>CPIXJP2007</v>
          </cell>
          <cell r="B156" t="str">
            <v>1.00*</v>
          </cell>
          <cell r="C156">
            <v>1</v>
          </cell>
        </row>
        <row r="157">
          <cell r="A157" t="str">
            <v>CPIXJP2008</v>
          </cell>
          <cell r="B157" t="str">
            <v>1.80*</v>
          </cell>
          <cell r="C157">
            <v>1</v>
          </cell>
        </row>
        <row r="158">
          <cell r="A158" t="str">
            <v>CPIXLATA1996</v>
          </cell>
          <cell r="B158" t="str">
            <v>17.50</v>
          </cell>
          <cell r="C158">
            <v>0</v>
          </cell>
        </row>
        <row r="159">
          <cell r="A159" t="str">
            <v>CPIXLATA1997</v>
          </cell>
          <cell r="B159">
            <v>44075</v>
          </cell>
          <cell r="C159">
            <v>0</v>
          </cell>
        </row>
        <row r="160">
          <cell r="A160" t="str">
            <v>CPIXLATA1998</v>
          </cell>
          <cell r="B160">
            <v>38996</v>
          </cell>
          <cell r="C160">
            <v>0</v>
          </cell>
        </row>
        <row r="161">
          <cell r="A161" t="str">
            <v>CPIXLATA1999</v>
          </cell>
          <cell r="B161">
            <v>29403</v>
          </cell>
          <cell r="C161">
            <v>0</v>
          </cell>
        </row>
        <row r="162">
          <cell r="A162" t="str">
            <v>CPIXLATA2000</v>
          </cell>
          <cell r="B162">
            <v>19511</v>
          </cell>
          <cell r="C162">
            <v>0</v>
          </cell>
        </row>
        <row r="163">
          <cell r="A163" t="str">
            <v>CPIXLATA2001</v>
          </cell>
          <cell r="B163">
            <v>13271</v>
          </cell>
          <cell r="C163">
            <v>0</v>
          </cell>
        </row>
        <row r="164">
          <cell r="A164" t="str">
            <v>CPIXLATA2002</v>
          </cell>
          <cell r="B164">
            <v>44835</v>
          </cell>
          <cell r="C164">
            <v>0</v>
          </cell>
        </row>
        <row r="165">
          <cell r="A165" t="str">
            <v>CPIXLATA2003</v>
          </cell>
          <cell r="B165">
            <v>38909</v>
          </cell>
          <cell r="C165">
            <v>0</v>
          </cell>
        </row>
        <row r="166">
          <cell r="A166" t="str">
            <v>CPIXLATA2004</v>
          </cell>
          <cell r="B166">
            <v>21671</v>
          </cell>
          <cell r="C166">
            <v>0</v>
          </cell>
        </row>
        <row r="167">
          <cell r="A167" t="str">
            <v>CPIXLATA2005</v>
          </cell>
          <cell r="B167">
            <v>13302</v>
          </cell>
          <cell r="C167">
            <v>0</v>
          </cell>
        </row>
        <row r="168">
          <cell r="A168" t="str">
            <v>CPIXLATA2006</v>
          </cell>
          <cell r="B168" t="str">
            <v>5.39*</v>
          </cell>
          <cell r="C168">
            <v>1</v>
          </cell>
        </row>
        <row r="169">
          <cell r="A169" t="str">
            <v>CPIXLATA2007</v>
          </cell>
          <cell r="B169" t="str">
            <v>4.59*</v>
          </cell>
          <cell r="C169">
            <v>1</v>
          </cell>
        </row>
        <row r="170">
          <cell r="A170" t="str">
            <v>CPIXLATA2008</v>
          </cell>
          <cell r="B170" t="str">
            <v>4.01*</v>
          </cell>
          <cell r="C170">
            <v>1</v>
          </cell>
        </row>
        <row r="171">
          <cell r="A171" t="str">
            <v>CPIXNO1996</v>
          </cell>
          <cell r="B171">
            <v>43831</v>
          </cell>
          <cell r="C171">
            <v>0</v>
          </cell>
        </row>
        <row r="172">
          <cell r="A172" t="str">
            <v>CPIXNO1997</v>
          </cell>
          <cell r="B172">
            <v>21947</v>
          </cell>
          <cell r="C172">
            <v>0</v>
          </cell>
        </row>
        <row r="173">
          <cell r="A173" t="str">
            <v>CPIXNO1998</v>
          </cell>
          <cell r="B173">
            <v>10990</v>
          </cell>
          <cell r="C173">
            <v>0</v>
          </cell>
        </row>
        <row r="174">
          <cell r="A174" t="str">
            <v>CPIXNO1999</v>
          </cell>
          <cell r="B174">
            <v>10990</v>
          </cell>
          <cell r="C174">
            <v>0</v>
          </cell>
        </row>
        <row r="175">
          <cell r="A175" t="str">
            <v>CPIXNO2000</v>
          </cell>
          <cell r="B175">
            <v>38993</v>
          </cell>
          <cell r="C175">
            <v>0</v>
          </cell>
        </row>
        <row r="176">
          <cell r="A176" t="str">
            <v>CPIXNO2001</v>
          </cell>
          <cell r="B176" t="str">
            <v>3.00</v>
          </cell>
          <cell r="C176">
            <v>0</v>
          </cell>
        </row>
        <row r="177">
          <cell r="A177" t="str">
            <v>CPIXNO2002</v>
          </cell>
          <cell r="B177">
            <v>10959</v>
          </cell>
          <cell r="C177">
            <v>0</v>
          </cell>
        </row>
        <row r="178">
          <cell r="A178" t="str">
            <v>CPIXNO2003</v>
          </cell>
          <cell r="B178">
            <v>18295</v>
          </cell>
          <cell r="C178">
            <v>0</v>
          </cell>
        </row>
        <row r="179">
          <cell r="A179" t="str">
            <v>CPIXNO2004</v>
          </cell>
          <cell r="B179" t="str">
            <v>0.40</v>
          </cell>
          <cell r="C179">
            <v>0</v>
          </cell>
        </row>
        <row r="180">
          <cell r="A180" t="str">
            <v>CPIXNO2005</v>
          </cell>
          <cell r="B180">
            <v>18264</v>
          </cell>
          <cell r="C180">
            <v>0</v>
          </cell>
        </row>
        <row r="181">
          <cell r="A181" t="str">
            <v>CPIXNO2006</v>
          </cell>
          <cell r="B181" t="str">
            <v>2.40*</v>
          </cell>
          <cell r="C181">
            <v>1</v>
          </cell>
        </row>
        <row r="182">
          <cell r="A182" t="str">
            <v>CPIXNO2007</v>
          </cell>
          <cell r="B182" t="str">
            <v>2.00*</v>
          </cell>
          <cell r="C182">
            <v>1</v>
          </cell>
        </row>
        <row r="183">
          <cell r="A183" t="str">
            <v>CPIXNO2008</v>
          </cell>
          <cell r="B183" t="str">
            <v>2.30*</v>
          </cell>
          <cell r="C183">
            <v>1</v>
          </cell>
        </row>
        <row r="184">
          <cell r="A184" t="str">
            <v>CPIXNORD1996</v>
          </cell>
          <cell r="B184">
            <v>38991</v>
          </cell>
          <cell r="C184">
            <v>0</v>
          </cell>
        </row>
        <row r="185">
          <cell r="A185" t="str">
            <v>CPIXNORD1997</v>
          </cell>
          <cell r="B185">
            <v>21916</v>
          </cell>
          <cell r="C185">
            <v>0</v>
          </cell>
        </row>
        <row r="186">
          <cell r="A186" t="str">
            <v>CPIXNORD1998</v>
          </cell>
          <cell r="B186">
            <v>38991</v>
          </cell>
          <cell r="C186">
            <v>0</v>
          </cell>
        </row>
        <row r="187">
          <cell r="A187" t="str">
            <v>CPIXNORD1999</v>
          </cell>
          <cell r="B187">
            <v>19725</v>
          </cell>
          <cell r="C187">
            <v>0</v>
          </cell>
        </row>
        <row r="188">
          <cell r="A188" t="str">
            <v>CPIXNORD2000</v>
          </cell>
          <cell r="B188">
            <v>46054</v>
          </cell>
          <cell r="C188">
            <v>0</v>
          </cell>
        </row>
        <row r="189">
          <cell r="A189" t="str">
            <v>CPIXNORD2001</v>
          </cell>
          <cell r="B189">
            <v>21582</v>
          </cell>
          <cell r="C189">
            <v>0</v>
          </cell>
        </row>
        <row r="190">
          <cell r="A190" t="str">
            <v>CPIXNORD2002</v>
          </cell>
          <cell r="B190" t="str">
            <v>2.00</v>
          </cell>
          <cell r="C190">
            <v>0</v>
          </cell>
        </row>
        <row r="191">
          <cell r="A191" t="str">
            <v>CPIXNORD2003</v>
          </cell>
          <cell r="B191">
            <v>35796</v>
          </cell>
          <cell r="C191">
            <v>0</v>
          </cell>
        </row>
        <row r="192">
          <cell r="A192" t="str">
            <v>CPIXNORD2004</v>
          </cell>
          <cell r="B192" t="str">
            <v>0.54</v>
          </cell>
          <cell r="C192">
            <v>0</v>
          </cell>
        </row>
        <row r="193">
          <cell r="A193" t="str">
            <v>CPIXNORD2005</v>
          </cell>
          <cell r="B193">
            <v>38991</v>
          </cell>
          <cell r="C193">
            <v>0</v>
          </cell>
        </row>
        <row r="194">
          <cell r="A194" t="str">
            <v>CPIXNORD2006</v>
          </cell>
          <cell r="B194" t="str">
            <v>1.71*</v>
          </cell>
          <cell r="C194">
            <v>1</v>
          </cell>
        </row>
        <row r="195">
          <cell r="A195" t="str">
            <v>CPIXNORD2007</v>
          </cell>
          <cell r="B195" t="str">
            <v>1.88*</v>
          </cell>
          <cell r="C195">
            <v>1</v>
          </cell>
        </row>
        <row r="196">
          <cell r="A196" t="str">
            <v>CPIXNORD2008</v>
          </cell>
          <cell r="B196" t="str">
            <v>2.15*</v>
          </cell>
          <cell r="C196">
            <v>1</v>
          </cell>
        </row>
        <row r="197">
          <cell r="A197" t="str">
            <v>CPIXSE1996</v>
          </cell>
          <cell r="B197" t="str">
            <v>0.50</v>
          </cell>
          <cell r="C197">
            <v>0</v>
          </cell>
        </row>
        <row r="198">
          <cell r="A198" t="str">
            <v>CPIXSE1997</v>
          </cell>
          <cell r="B198" t="str">
            <v>0.70</v>
          </cell>
          <cell r="C198">
            <v>0</v>
          </cell>
        </row>
        <row r="199">
          <cell r="A199" t="str">
            <v>CPIXSE1998</v>
          </cell>
          <cell r="B199" t="str">
            <v>-0.30</v>
          </cell>
          <cell r="C199">
            <v>0</v>
          </cell>
        </row>
        <row r="200">
          <cell r="A200" t="str">
            <v>CPIXSE1999</v>
          </cell>
          <cell r="B200" t="str">
            <v>0.50</v>
          </cell>
          <cell r="C200">
            <v>0</v>
          </cell>
        </row>
        <row r="201">
          <cell r="A201" t="str">
            <v>CPIXSE2000</v>
          </cell>
          <cell r="B201" t="str">
            <v>0.90</v>
          </cell>
          <cell r="C201">
            <v>0</v>
          </cell>
        </row>
        <row r="202">
          <cell r="A202" t="str">
            <v>CPIXSE2001</v>
          </cell>
          <cell r="B202">
            <v>14642</v>
          </cell>
          <cell r="C202">
            <v>0</v>
          </cell>
        </row>
        <row r="203">
          <cell r="A203" t="str">
            <v>CPIXSE2002</v>
          </cell>
          <cell r="B203">
            <v>43862</v>
          </cell>
          <cell r="C203">
            <v>0</v>
          </cell>
        </row>
        <row r="204">
          <cell r="A204" t="str">
            <v>CPIXSE2003</v>
          </cell>
          <cell r="B204">
            <v>32874</v>
          </cell>
          <cell r="C204">
            <v>0</v>
          </cell>
        </row>
        <row r="205">
          <cell r="A205" t="str">
            <v>CPIXSE2004</v>
          </cell>
          <cell r="B205" t="str">
            <v>0.40</v>
          </cell>
          <cell r="C205">
            <v>0</v>
          </cell>
        </row>
        <row r="206">
          <cell r="A206" t="str">
            <v>CPIXSE2005</v>
          </cell>
          <cell r="B206" t="str">
            <v>0.50</v>
          </cell>
          <cell r="C206">
            <v>0</v>
          </cell>
        </row>
        <row r="207">
          <cell r="A207" t="str">
            <v>CPIXSE2006</v>
          </cell>
          <cell r="B207" t="str">
            <v>1.30*</v>
          </cell>
          <cell r="C207">
            <v>1</v>
          </cell>
        </row>
        <row r="208">
          <cell r="A208" t="str">
            <v>CPIXSE2007</v>
          </cell>
          <cell r="B208" t="str">
            <v>1.80*</v>
          </cell>
          <cell r="C208">
            <v>1</v>
          </cell>
        </row>
        <row r="209">
          <cell r="A209" t="str">
            <v>CPIXSE2008</v>
          </cell>
          <cell r="B209" t="str">
            <v>1.90*</v>
          </cell>
          <cell r="C209">
            <v>1</v>
          </cell>
        </row>
        <row r="210">
          <cell r="A210" t="str">
            <v>CPIXSP1996</v>
          </cell>
          <cell r="B210">
            <v>21976</v>
          </cell>
          <cell r="C210">
            <v>0</v>
          </cell>
        </row>
        <row r="211">
          <cell r="A211" t="str">
            <v>CPIXSP1997</v>
          </cell>
          <cell r="B211" t="str">
            <v>2.00</v>
          </cell>
          <cell r="C211">
            <v>0</v>
          </cell>
        </row>
        <row r="212">
          <cell r="A212" t="str">
            <v>CPIXSP1998</v>
          </cell>
          <cell r="B212">
            <v>29221</v>
          </cell>
          <cell r="C212">
            <v>0</v>
          </cell>
        </row>
        <row r="213">
          <cell r="A213" t="str">
            <v>CPIXSP1999</v>
          </cell>
          <cell r="B213">
            <v>10990</v>
          </cell>
          <cell r="C213">
            <v>0</v>
          </cell>
        </row>
        <row r="214">
          <cell r="A214" t="str">
            <v>CPIXSP2000</v>
          </cell>
          <cell r="B214">
            <v>14671</v>
          </cell>
          <cell r="C214">
            <v>0</v>
          </cell>
        </row>
        <row r="215">
          <cell r="A215" t="str">
            <v>CPIXSP2001</v>
          </cell>
          <cell r="B215">
            <v>21976</v>
          </cell>
          <cell r="C215">
            <v>0</v>
          </cell>
        </row>
        <row r="216">
          <cell r="A216" t="str">
            <v>CPIXSP2002</v>
          </cell>
          <cell r="B216">
            <v>18323</v>
          </cell>
          <cell r="C216">
            <v>0</v>
          </cell>
        </row>
        <row r="217">
          <cell r="A217" t="str">
            <v>CPIXSP2003</v>
          </cell>
          <cell r="B217" t="str">
            <v>3.00</v>
          </cell>
          <cell r="C217">
            <v>0</v>
          </cell>
        </row>
        <row r="218">
          <cell r="A218" t="str">
            <v>CPIXSP2004</v>
          </cell>
          <cell r="B218">
            <v>38993</v>
          </cell>
          <cell r="C218">
            <v>0</v>
          </cell>
        </row>
        <row r="219">
          <cell r="A219" t="str">
            <v>CPIXSP2005</v>
          </cell>
          <cell r="B219" t="str">
            <v>3.30*</v>
          </cell>
          <cell r="C219">
            <v>1</v>
          </cell>
        </row>
        <row r="220">
          <cell r="A220" t="str">
            <v>CPIXSP2006</v>
          </cell>
          <cell r="B220" t="str">
            <v>3.50*</v>
          </cell>
          <cell r="C220">
            <v>1</v>
          </cell>
        </row>
        <row r="221">
          <cell r="A221" t="str">
            <v>CPIXSP2007</v>
          </cell>
          <cell r="B221" t="str">
            <v>3.30*</v>
          </cell>
          <cell r="C221">
            <v>1</v>
          </cell>
        </row>
        <row r="222">
          <cell r="A222" t="str">
            <v>CPIXSP2008</v>
          </cell>
          <cell r="B222" t="str">
            <v>3.60*</v>
          </cell>
          <cell r="C222">
            <v>1</v>
          </cell>
        </row>
        <row r="223">
          <cell r="A223" t="str">
            <v>CPIXUK1996</v>
          </cell>
          <cell r="B223">
            <v>14642</v>
          </cell>
          <cell r="C223">
            <v>0</v>
          </cell>
        </row>
        <row r="224">
          <cell r="A224" t="str">
            <v>CPIXUK1997</v>
          </cell>
          <cell r="B224">
            <v>38993</v>
          </cell>
          <cell r="C224">
            <v>0</v>
          </cell>
        </row>
        <row r="225">
          <cell r="A225" t="str">
            <v>CPIXUK1998</v>
          </cell>
          <cell r="B225">
            <v>29281</v>
          </cell>
          <cell r="C225">
            <v>0</v>
          </cell>
        </row>
        <row r="226">
          <cell r="A226" t="str">
            <v>CPIXUK1999</v>
          </cell>
          <cell r="B226" t="str">
            <v>2.60*</v>
          </cell>
          <cell r="C226">
            <v>1</v>
          </cell>
        </row>
        <row r="227">
          <cell r="A227" t="str">
            <v>CPIXUK2000</v>
          </cell>
          <cell r="B227" t="str">
            <v>2.70*</v>
          </cell>
          <cell r="C227">
            <v>1</v>
          </cell>
        </row>
        <row r="228">
          <cell r="A228" t="str">
            <v>CPIXUK2001</v>
          </cell>
          <cell r="B228" t="str">
            <v>2.40*</v>
          </cell>
          <cell r="C228">
            <v>1</v>
          </cell>
        </row>
        <row r="229">
          <cell r="A229" t="str">
            <v>CPIXUS1996</v>
          </cell>
          <cell r="B229">
            <v>32905</v>
          </cell>
          <cell r="C229">
            <v>0</v>
          </cell>
        </row>
        <row r="230">
          <cell r="A230" t="str">
            <v>CPIXUS1997</v>
          </cell>
          <cell r="B230">
            <v>10990</v>
          </cell>
          <cell r="C230">
            <v>0</v>
          </cell>
        </row>
        <row r="231">
          <cell r="A231" t="str">
            <v>CPIXUS1998</v>
          </cell>
          <cell r="B231">
            <v>18264</v>
          </cell>
          <cell r="C231">
            <v>0</v>
          </cell>
        </row>
        <row r="232">
          <cell r="A232" t="str">
            <v>CPIXUS1999</v>
          </cell>
          <cell r="B232">
            <v>43862</v>
          </cell>
          <cell r="C232">
            <v>0</v>
          </cell>
        </row>
        <row r="233">
          <cell r="A233" t="str">
            <v>CPIXUS2000</v>
          </cell>
          <cell r="B233">
            <v>14671</v>
          </cell>
          <cell r="C233">
            <v>0</v>
          </cell>
        </row>
        <row r="234">
          <cell r="A234" t="str">
            <v>CPIXUS2001</v>
          </cell>
          <cell r="B234">
            <v>29252</v>
          </cell>
          <cell r="C234">
            <v>0</v>
          </cell>
        </row>
        <row r="235">
          <cell r="A235" t="str">
            <v>CPIXUS2002</v>
          </cell>
          <cell r="B235">
            <v>21916</v>
          </cell>
          <cell r="C235">
            <v>0</v>
          </cell>
        </row>
        <row r="236">
          <cell r="A236" t="str">
            <v>CPIXUS2003</v>
          </cell>
          <cell r="B236">
            <v>10990</v>
          </cell>
          <cell r="C236">
            <v>0</v>
          </cell>
        </row>
        <row r="237">
          <cell r="A237" t="str">
            <v>CPIXUS2004</v>
          </cell>
          <cell r="B237">
            <v>25600</v>
          </cell>
          <cell r="C237">
            <v>0</v>
          </cell>
        </row>
        <row r="238">
          <cell r="A238" t="str">
            <v>CPIXUS2005</v>
          </cell>
          <cell r="B238">
            <v>14671</v>
          </cell>
          <cell r="C238">
            <v>0</v>
          </cell>
        </row>
        <row r="239">
          <cell r="A239" t="str">
            <v>CPIXUS2006</v>
          </cell>
          <cell r="B239" t="str">
            <v>3.40*</v>
          </cell>
          <cell r="C239">
            <v>1</v>
          </cell>
        </row>
        <row r="240">
          <cell r="A240" t="str">
            <v>CPIXUS2007</v>
          </cell>
          <cell r="B240" t="str">
            <v>2.10*</v>
          </cell>
          <cell r="C240">
            <v>1</v>
          </cell>
        </row>
        <row r="241">
          <cell r="A241" t="str">
            <v>CPIXUS2008</v>
          </cell>
          <cell r="B241" t="str">
            <v>2.30*</v>
          </cell>
          <cell r="C241">
            <v>1</v>
          </cell>
        </row>
        <row r="242">
          <cell r="A242" t="str">
            <v>CPIXWRLD1996</v>
          </cell>
          <cell r="B242" t="str">
            <v>4.00</v>
          </cell>
          <cell r="C242">
            <v>0</v>
          </cell>
        </row>
        <row r="243">
          <cell r="A243" t="str">
            <v>CPIXWRLD1997</v>
          </cell>
          <cell r="B243">
            <v>38993</v>
          </cell>
          <cell r="C243">
            <v>0</v>
          </cell>
        </row>
        <row r="244">
          <cell r="A244" t="str">
            <v>CPIXWRLD1998</v>
          </cell>
          <cell r="B244">
            <v>18384</v>
          </cell>
          <cell r="C244">
            <v>0</v>
          </cell>
        </row>
        <row r="245">
          <cell r="A245" t="str">
            <v>CPIXWRLD1999</v>
          </cell>
          <cell r="B245">
            <v>38810</v>
          </cell>
          <cell r="C245">
            <v>0</v>
          </cell>
        </row>
        <row r="246">
          <cell r="A246" t="str">
            <v>CPIXWRLD2000</v>
          </cell>
          <cell r="B246">
            <v>20515</v>
          </cell>
          <cell r="C246">
            <v>0</v>
          </cell>
        </row>
        <row r="247">
          <cell r="A247" t="str">
            <v>CPIXWRLD2001</v>
          </cell>
          <cell r="B247">
            <v>18323</v>
          </cell>
          <cell r="C247">
            <v>0</v>
          </cell>
        </row>
        <row r="248">
          <cell r="A248" t="str">
            <v>CPIXWRLD2002</v>
          </cell>
          <cell r="B248">
            <v>41699</v>
          </cell>
          <cell r="C248">
            <v>0</v>
          </cell>
        </row>
        <row r="249">
          <cell r="A249" t="str">
            <v>CPIXWRLD2003</v>
          </cell>
          <cell r="B249">
            <v>13575</v>
          </cell>
          <cell r="C249">
            <v>0</v>
          </cell>
        </row>
        <row r="250">
          <cell r="A250" t="str">
            <v>CPIXWRLD2004</v>
          </cell>
          <cell r="B250">
            <v>18323</v>
          </cell>
          <cell r="C250">
            <v>0</v>
          </cell>
        </row>
        <row r="251">
          <cell r="A251" t="str">
            <v>CPIXWRLD2005</v>
          </cell>
          <cell r="B251">
            <v>22706</v>
          </cell>
          <cell r="C251">
            <v>0</v>
          </cell>
        </row>
        <row r="252">
          <cell r="A252" t="str">
            <v>CPIXWRLD2006</v>
          </cell>
          <cell r="B252" t="str">
            <v>3.77*</v>
          </cell>
          <cell r="C252">
            <v>1</v>
          </cell>
        </row>
        <row r="253">
          <cell r="A253" t="str">
            <v>CPIXWRLD2007</v>
          </cell>
          <cell r="B253" t="str">
            <v>3.42*</v>
          </cell>
          <cell r="C253">
            <v>1</v>
          </cell>
        </row>
        <row r="254">
          <cell r="A254" t="str">
            <v>CPIXWRLD2008</v>
          </cell>
          <cell r="B254" t="str">
            <v>3.65*</v>
          </cell>
          <cell r="C254">
            <v>1</v>
          </cell>
        </row>
        <row r="255">
          <cell r="A255" t="str">
            <v>DDEMDE1996</v>
          </cell>
          <cell r="B255" t="str">
            <v>0.70</v>
          </cell>
          <cell r="C255">
            <v>0</v>
          </cell>
        </row>
        <row r="256">
          <cell r="A256" t="str">
            <v>DDEMDE1997</v>
          </cell>
          <cell r="B256" t="str">
            <v>0.60</v>
          </cell>
          <cell r="C256">
            <v>0</v>
          </cell>
        </row>
        <row r="257">
          <cell r="A257" t="str">
            <v>DDEMDE1998</v>
          </cell>
          <cell r="B257">
            <v>29221</v>
          </cell>
          <cell r="C257">
            <v>0</v>
          </cell>
        </row>
        <row r="258">
          <cell r="A258" t="str">
            <v>DDEMDE1999</v>
          </cell>
          <cell r="B258">
            <v>29252</v>
          </cell>
          <cell r="C258">
            <v>0</v>
          </cell>
        </row>
        <row r="259">
          <cell r="A259" t="str">
            <v>DDEMDE2000</v>
          </cell>
          <cell r="B259">
            <v>18295</v>
          </cell>
          <cell r="C259">
            <v>0</v>
          </cell>
        </row>
        <row r="260">
          <cell r="A260" t="str">
            <v>DDEMDE2001</v>
          </cell>
          <cell r="B260" t="str">
            <v>0.50</v>
          </cell>
          <cell r="C260">
            <v>0</v>
          </cell>
        </row>
        <row r="261">
          <cell r="A261" t="str">
            <v>DDEMDE2002</v>
          </cell>
          <cell r="B261" t="str">
            <v>-1.30</v>
          </cell>
          <cell r="C261">
            <v>0</v>
          </cell>
        </row>
        <row r="262">
          <cell r="A262" t="str">
            <v>DDEMDE2003</v>
          </cell>
          <cell r="B262" t="str">
            <v>0.00</v>
          </cell>
          <cell r="C262">
            <v>0</v>
          </cell>
        </row>
        <row r="263">
          <cell r="A263" t="str">
            <v>DDEMDE2004</v>
          </cell>
          <cell r="B263" t="str">
            <v>-0.50</v>
          </cell>
          <cell r="C263">
            <v>0</v>
          </cell>
        </row>
        <row r="264">
          <cell r="A264" t="str">
            <v>DDEMDE2005</v>
          </cell>
          <cell r="B264" t="str">
            <v>0.10*</v>
          </cell>
          <cell r="C264">
            <v>1</v>
          </cell>
        </row>
        <row r="265">
          <cell r="A265" t="str">
            <v>DDEMDE2006</v>
          </cell>
          <cell r="B265" t="str">
            <v>2.30*</v>
          </cell>
          <cell r="C265">
            <v>1</v>
          </cell>
        </row>
        <row r="266">
          <cell r="A266" t="str">
            <v>DDEMDE2007</v>
          </cell>
          <cell r="B266" t="str">
            <v>2.80*</v>
          </cell>
          <cell r="C266">
            <v>1</v>
          </cell>
        </row>
        <row r="267">
          <cell r="A267" t="str">
            <v>DDEMDE2008</v>
          </cell>
          <cell r="B267" t="str">
            <v>3.20*</v>
          </cell>
          <cell r="C267">
            <v>1</v>
          </cell>
        </row>
        <row r="268">
          <cell r="A268" t="str">
            <v>DDEMDK1996</v>
          </cell>
          <cell r="B268" t="str">
            <v>3.00</v>
          </cell>
          <cell r="C268">
            <v>0</v>
          </cell>
        </row>
        <row r="269">
          <cell r="A269" t="str">
            <v>DDEMDK1997</v>
          </cell>
          <cell r="B269">
            <v>32933</v>
          </cell>
          <cell r="C269">
            <v>0</v>
          </cell>
        </row>
        <row r="270">
          <cell r="A270" t="str">
            <v>DDEMDK1998</v>
          </cell>
          <cell r="B270">
            <v>43922</v>
          </cell>
          <cell r="C270">
            <v>0</v>
          </cell>
        </row>
        <row r="271">
          <cell r="A271" t="str">
            <v>DDEMDK1999</v>
          </cell>
          <cell r="B271" t="str">
            <v>0.10</v>
          </cell>
          <cell r="C271">
            <v>0</v>
          </cell>
        </row>
        <row r="272">
          <cell r="A272" t="str">
            <v>DDEMDK2000</v>
          </cell>
          <cell r="B272">
            <v>32874</v>
          </cell>
          <cell r="C272">
            <v>0</v>
          </cell>
        </row>
        <row r="273">
          <cell r="A273" t="str">
            <v>DDEMDK2001</v>
          </cell>
          <cell r="B273" t="str">
            <v>0.30</v>
          </cell>
          <cell r="C273">
            <v>0</v>
          </cell>
        </row>
        <row r="274">
          <cell r="A274" t="str">
            <v>DDEMDK2002</v>
          </cell>
          <cell r="B274">
            <v>18264</v>
          </cell>
          <cell r="C274">
            <v>0</v>
          </cell>
        </row>
        <row r="275">
          <cell r="A275" t="str">
            <v>DDEMDK2003</v>
          </cell>
          <cell r="B275">
            <v>10959</v>
          </cell>
          <cell r="C275">
            <v>0</v>
          </cell>
        </row>
        <row r="276">
          <cell r="A276" t="str">
            <v>DDEMDK2004</v>
          </cell>
          <cell r="B276">
            <v>11018</v>
          </cell>
          <cell r="C276">
            <v>0</v>
          </cell>
        </row>
        <row r="277">
          <cell r="A277" t="str">
            <v>DDEMDK2005</v>
          </cell>
          <cell r="B277">
            <v>11049</v>
          </cell>
          <cell r="C277">
            <v>0</v>
          </cell>
        </row>
        <row r="278">
          <cell r="A278" t="str">
            <v>DDEMDK2006</v>
          </cell>
          <cell r="B278" t="str">
            <v>5.40*</v>
          </cell>
          <cell r="C278">
            <v>1</v>
          </cell>
        </row>
        <row r="279">
          <cell r="A279" t="str">
            <v>DDEMDK2007</v>
          </cell>
          <cell r="B279" t="str">
            <v>3.40*</v>
          </cell>
          <cell r="C279">
            <v>1</v>
          </cell>
        </row>
        <row r="280">
          <cell r="A280" t="str">
            <v>DDEMDK2008</v>
          </cell>
          <cell r="B280" t="str">
            <v>3.00*</v>
          </cell>
          <cell r="C280">
            <v>1</v>
          </cell>
        </row>
        <row r="281">
          <cell r="A281" t="str">
            <v>DDEMEU111996</v>
          </cell>
          <cell r="B281">
            <v>21916</v>
          </cell>
          <cell r="C281">
            <v>0</v>
          </cell>
        </row>
        <row r="282">
          <cell r="A282" t="str">
            <v>DDEMEU111997</v>
          </cell>
          <cell r="B282">
            <v>25569</v>
          </cell>
          <cell r="C282">
            <v>0</v>
          </cell>
        </row>
        <row r="283">
          <cell r="A283" t="str">
            <v>DDEMEU111998</v>
          </cell>
          <cell r="B283">
            <v>38993</v>
          </cell>
          <cell r="C283">
            <v>0</v>
          </cell>
        </row>
        <row r="284">
          <cell r="A284" t="str">
            <v>DDEMEU111999</v>
          </cell>
          <cell r="B284">
            <v>21976</v>
          </cell>
          <cell r="C284">
            <v>0</v>
          </cell>
        </row>
        <row r="285">
          <cell r="A285" t="str">
            <v>DDEMEU112000</v>
          </cell>
          <cell r="B285">
            <v>18323</v>
          </cell>
          <cell r="C285">
            <v>0</v>
          </cell>
        </row>
        <row r="286">
          <cell r="A286" t="str">
            <v>DDEMEU112001</v>
          </cell>
          <cell r="B286">
            <v>25569</v>
          </cell>
          <cell r="C286">
            <v>0</v>
          </cell>
        </row>
        <row r="287">
          <cell r="A287" t="str">
            <v>DDEMEU112002</v>
          </cell>
          <cell r="B287" t="str">
            <v>0.60</v>
          </cell>
          <cell r="C287">
            <v>0</v>
          </cell>
        </row>
        <row r="288">
          <cell r="A288" t="str">
            <v>DDEMEU112003</v>
          </cell>
          <cell r="B288">
            <v>10959</v>
          </cell>
          <cell r="C288">
            <v>0</v>
          </cell>
        </row>
        <row r="289">
          <cell r="A289" t="str">
            <v>DDEMEU112004</v>
          </cell>
          <cell r="B289">
            <v>14611</v>
          </cell>
          <cell r="C289">
            <v>0</v>
          </cell>
        </row>
        <row r="290">
          <cell r="A290" t="str">
            <v>DDEMEU112005</v>
          </cell>
          <cell r="B290">
            <v>25569</v>
          </cell>
          <cell r="C290">
            <v>0</v>
          </cell>
        </row>
        <row r="291">
          <cell r="A291" t="str">
            <v>DDEMEU112006</v>
          </cell>
          <cell r="B291" t="str">
            <v>2.70*</v>
          </cell>
          <cell r="C291">
            <v>1</v>
          </cell>
        </row>
        <row r="292">
          <cell r="A292" t="str">
            <v>DDEMEU112007</v>
          </cell>
          <cell r="B292" t="str">
            <v>2.50*</v>
          </cell>
          <cell r="C292">
            <v>1</v>
          </cell>
        </row>
        <row r="293">
          <cell r="A293" t="str">
            <v>DDEMEU112008</v>
          </cell>
          <cell r="B293" t="str">
            <v>3.20*</v>
          </cell>
          <cell r="C293">
            <v>1</v>
          </cell>
        </row>
        <row r="294">
          <cell r="A294" t="str">
            <v>DDEMFI1996</v>
          </cell>
          <cell r="B294" t="str">
            <v>4.00</v>
          </cell>
          <cell r="C294">
            <v>0</v>
          </cell>
        </row>
        <row r="295">
          <cell r="A295" t="str">
            <v>DDEMFI1997</v>
          </cell>
          <cell r="B295">
            <v>18384</v>
          </cell>
          <cell r="C295">
            <v>0</v>
          </cell>
        </row>
        <row r="296">
          <cell r="A296" t="str">
            <v>DDEMFI1998</v>
          </cell>
          <cell r="B296">
            <v>25659</v>
          </cell>
          <cell r="C296">
            <v>0</v>
          </cell>
        </row>
        <row r="297">
          <cell r="A297" t="str">
            <v>DDEMFI1999</v>
          </cell>
          <cell r="B297">
            <v>18295</v>
          </cell>
          <cell r="C297">
            <v>0</v>
          </cell>
        </row>
        <row r="298">
          <cell r="A298" t="str">
            <v>DDEMFI2000</v>
          </cell>
          <cell r="B298">
            <v>25600</v>
          </cell>
          <cell r="C298">
            <v>0</v>
          </cell>
        </row>
        <row r="299">
          <cell r="A299" t="str">
            <v>DDEMFI2001</v>
          </cell>
          <cell r="B299">
            <v>25600</v>
          </cell>
          <cell r="C299">
            <v>0</v>
          </cell>
        </row>
        <row r="300">
          <cell r="A300" t="str">
            <v>DDEMFI2002</v>
          </cell>
          <cell r="B300">
            <v>10959</v>
          </cell>
          <cell r="C300">
            <v>0</v>
          </cell>
        </row>
        <row r="301">
          <cell r="A301" t="str">
            <v>DDEMFI2003</v>
          </cell>
          <cell r="B301">
            <v>32933</v>
          </cell>
          <cell r="C301">
            <v>0</v>
          </cell>
        </row>
        <row r="302">
          <cell r="A302" t="str">
            <v>DDEMFI2004</v>
          </cell>
          <cell r="B302" t="str">
            <v>3.00</v>
          </cell>
          <cell r="C302">
            <v>0</v>
          </cell>
        </row>
        <row r="303">
          <cell r="A303" t="str">
            <v>DDEMFI2005</v>
          </cell>
          <cell r="B303">
            <v>14671</v>
          </cell>
          <cell r="C303">
            <v>0</v>
          </cell>
        </row>
        <row r="304">
          <cell r="A304" t="str">
            <v>DDEMFI2006</v>
          </cell>
          <cell r="B304" t="str">
            <v>3.20*</v>
          </cell>
          <cell r="C304">
            <v>1</v>
          </cell>
        </row>
        <row r="305">
          <cell r="A305" t="str">
            <v>DDEMFI2007</v>
          </cell>
          <cell r="B305" t="str">
            <v>2.80*</v>
          </cell>
          <cell r="C305">
            <v>1</v>
          </cell>
        </row>
        <row r="306">
          <cell r="A306" t="str">
            <v>DDEMFI2008</v>
          </cell>
          <cell r="B306" t="str">
            <v>2.60*</v>
          </cell>
          <cell r="C306">
            <v>1</v>
          </cell>
        </row>
        <row r="307">
          <cell r="A307" t="str">
            <v>DDEMFR1996</v>
          </cell>
          <cell r="B307">
            <v>10959</v>
          </cell>
          <cell r="C307">
            <v>0</v>
          </cell>
        </row>
        <row r="308">
          <cell r="A308" t="str">
            <v>DDEMFR1997</v>
          </cell>
          <cell r="B308" t="str">
            <v>0.60</v>
          </cell>
          <cell r="C308">
            <v>0</v>
          </cell>
        </row>
        <row r="309">
          <cell r="A309" t="str">
            <v>DDEMFR1998</v>
          </cell>
          <cell r="B309">
            <v>43891</v>
          </cell>
          <cell r="C309">
            <v>0</v>
          </cell>
        </row>
        <row r="310">
          <cell r="A310" t="str">
            <v>DDEMFR1999</v>
          </cell>
          <cell r="B310">
            <v>29281</v>
          </cell>
          <cell r="C310">
            <v>0</v>
          </cell>
        </row>
        <row r="311">
          <cell r="A311" t="str">
            <v>DDEMFR2000</v>
          </cell>
          <cell r="B311" t="str">
            <v>4.00</v>
          </cell>
          <cell r="C311">
            <v>0</v>
          </cell>
        </row>
        <row r="312">
          <cell r="A312" t="str">
            <v>DDEMFR2001</v>
          </cell>
          <cell r="B312">
            <v>10990</v>
          </cell>
          <cell r="C312">
            <v>0</v>
          </cell>
        </row>
        <row r="313">
          <cell r="A313" t="str">
            <v>DDEMFR2002</v>
          </cell>
          <cell r="B313">
            <v>21916</v>
          </cell>
          <cell r="C313">
            <v>0</v>
          </cell>
        </row>
        <row r="314">
          <cell r="A314" t="str">
            <v>DDEMFR2003</v>
          </cell>
          <cell r="B314">
            <v>32874</v>
          </cell>
          <cell r="C314">
            <v>0</v>
          </cell>
        </row>
        <row r="315">
          <cell r="A315" t="str">
            <v>DDEMFR2004</v>
          </cell>
          <cell r="B315">
            <v>10990</v>
          </cell>
          <cell r="C315">
            <v>0</v>
          </cell>
        </row>
        <row r="316">
          <cell r="A316" t="str">
            <v>DDEMFR2005</v>
          </cell>
          <cell r="B316" t="str">
            <v>2.20*</v>
          </cell>
          <cell r="C316">
            <v>1</v>
          </cell>
        </row>
        <row r="317">
          <cell r="A317" t="str">
            <v>DDEMFR2006</v>
          </cell>
          <cell r="B317" t="str">
            <v>2.60*</v>
          </cell>
          <cell r="C317">
            <v>1</v>
          </cell>
        </row>
        <row r="318">
          <cell r="A318" t="str">
            <v>DDEMFR2007</v>
          </cell>
          <cell r="B318" t="str">
            <v>2.90*</v>
          </cell>
          <cell r="C318">
            <v>1</v>
          </cell>
        </row>
        <row r="319">
          <cell r="A319" t="str">
            <v>DDEMFR2008</v>
          </cell>
          <cell r="B319" t="str">
            <v>2.70*</v>
          </cell>
          <cell r="C319">
            <v>1</v>
          </cell>
        </row>
        <row r="320">
          <cell r="A320" t="str">
            <v>DDEMIT1996</v>
          </cell>
          <cell r="B320">
            <v>25569</v>
          </cell>
          <cell r="C320">
            <v>0</v>
          </cell>
        </row>
        <row r="321">
          <cell r="A321" t="str">
            <v>DDEMIT1997</v>
          </cell>
          <cell r="B321">
            <v>14642</v>
          </cell>
          <cell r="C321">
            <v>0</v>
          </cell>
        </row>
        <row r="322">
          <cell r="A322" t="str">
            <v>DDEMIT1998</v>
          </cell>
          <cell r="B322">
            <v>29252</v>
          </cell>
          <cell r="C322">
            <v>0</v>
          </cell>
        </row>
        <row r="323">
          <cell r="A323" t="str">
            <v>DDEMIT1999</v>
          </cell>
          <cell r="B323">
            <v>32905</v>
          </cell>
          <cell r="C323">
            <v>0</v>
          </cell>
        </row>
        <row r="324">
          <cell r="A324" t="str">
            <v>DDEMIT2000</v>
          </cell>
          <cell r="B324">
            <v>14671</v>
          </cell>
          <cell r="C324">
            <v>0</v>
          </cell>
        </row>
        <row r="325">
          <cell r="A325" t="str">
            <v>DDEMIT2001</v>
          </cell>
          <cell r="B325">
            <v>21916</v>
          </cell>
          <cell r="C325">
            <v>0</v>
          </cell>
        </row>
        <row r="326">
          <cell r="A326" t="str">
            <v>DDEMIT2002</v>
          </cell>
          <cell r="B326" t="str">
            <v>0.80</v>
          </cell>
          <cell r="C326">
            <v>0</v>
          </cell>
        </row>
        <row r="327">
          <cell r="A327" t="str">
            <v>DDEMIT2003</v>
          </cell>
          <cell r="B327" t="str">
            <v>0.90</v>
          </cell>
          <cell r="C327">
            <v>0</v>
          </cell>
        </row>
        <row r="328">
          <cell r="A328" t="str">
            <v>DDEMIT2004</v>
          </cell>
          <cell r="B328">
            <v>38991</v>
          </cell>
          <cell r="C328">
            <v>0</v>
          </cell>
        </row>
        <row r="329">
          <cell r="A329" t="str">
            <v>DDEMIT2005</v>
          </cell>
          <cell r="B329" t="str">
            <v>0.60*</v>
          </cell>
          <cell r="C329">
            <v>1</v>
          </cell>
        </row>
        <row r="330">
          <cell r="A330" t="str">
            <v>DDEMIT2006</v>
          </cell>
          <cell r="B330" t="str">
            <v>2.20*</v>
          </cell>
          <cell r="C330">
            <v>1</v>
          </cell>
        </row>
        <row r="331">
          <cell r="A331" t="str">
            <v>DDEMIT2007</v>
          </cell>
          <cell r="B331" t="str">
            <v>2.20*</v>
          </cell>
          <cell r="C331">
            <v>1</v>
          </cell>
        </row>
        <row r="332">
          <cell r="A332" t="str">
            <v>DDEMIT2008</v>
          </cell>
          <cell r="B332" t="str">
            <v>2.20*</v>
          </cell>
          <cell r="C332">
            <v>1</v>
          </cell>
        </row>
        <row r="333">
          <cell r="A333" t="str">
            <v>DDEMJP1996</v>
          </cell>
          <cell r="B333">
            <v>25628</v>
          </cell>
          <cell r="C333">
            <v>0</v>
          </cell>
        </row>
        <row r="334">
          <cell r="A334" t="str">
            <v>DDEMJP1997</v>
          </cell>
          <cell r="B334" t="str">
            <v>0.90</v>
          </cell>
          <cell r="C334">
            <v>0</v>
          </cell>
        </row>
        <row r="335">
          <cell r="A335" t="str">
            <v>DDEMJP1998</v>
          </cell>
          <cell r="B335" t="str">
            <v>-0.90</v>
          </cell>
          <cell r="C335">
            <v>0</v>
          </cell>
        </row>
        <row r="336">
          <cell r="A336" t="str">
            <v>DDEMJP1999</v>
          </cell>
          <cell r="B336">
            <v>43831</v>
          </cell>
          <cell r="C336">
            <v>0</v>
          </cell>
        </row>
        <row r="337">
          <cell r="A337" t="str">
            <v>DDEMJP2000</v>
          </cell>
          <cell r="B337">
            <v>21916</v>
          </cell>
          <cell r="C337">
            <v>0</v>
          </cell>
        </row>
        <row r="338">
          <cell r="A338" t="str">
            <v>DDEMJP2001</v>
          </cell>
          <cell r="B338" t="str">
            <v>1.00</v>
          </cell>
          <cell r="C338">
            <v>0</v>
          </cell>
        </row>
        <row r="339">
          <cell r="A339" t="str">
            <v>DDEMJP2002</v>
          </cell>
          <cell r="B339" t="str">
            <v>-0.20</v>
          </cell>
          <cell r="C339">
            <v>0</v>
          </cell>
        </row>
        <row r="340">
          <cell r="A340" t="str">
            <v>DDEMJP2003</v>
          </cell>
          <cell r="B340" t="str">
            <v>0.90</v>
          </cell>
          <cell r="C340">
            <v>0</v>
          </cell>
        </row>
        <row r="341">
          <cell r="A341" t="str">
            <v>DDEMJP2004</v>
          </cell>
          <cell r="B341">
            <v>25569</v>
          </cell>
          <cell r="C341">
            <v>0</v>
          </cell>
        </row>
        <row r="342">
          <cell r="A342" t="str">
            <v>DDEMJP2005</v>
          </cell>
          <cell r="B342">
            <v>10990</v>
          </cell>
          <cell r="C342">
            <v>0</v>
          </cell>
        </row>
        <row r="343">
          <cell r="A343" t="str">
            <v>DDEMJP2006</v>
          </cell>
          <cell r="B343" t="str">
            <v>2.10*</v>
          </cell>
          <cell r="C343">
            <v>1</v>
          </cell>
        </row>
        <row r="344">
          <cell r="A344" t="str">
            <v>DDEMJP2007</v>
          </cell>
          <cell r="B344" t="str">
            <v>2.20*</v>
          </cell>
          <cell r="C344">
            <v>1</v>
          </cell>
        </row>
        <row r="345">
          <cell r="A345" t="str">
            <v>DDEMJP2008</v>
          </cell>
          <cell r="B345" t="str">
            <v>2.40*</v>
          </cell>
          <cell r="C345">
            <v>1</v>
          </cell>
        </row>
        <row r="346">
          <cell r="A346" t="str">
            <v>DDEMNO1996</v>
          </cell>
          <cell r="B346">
            <v>33025</v>
          </cell>
          <cell r="C346">
            <v>0</v>
          </cell>
        </row>
        <row r="347">
          <cell r="A347" t="str">
            <v>DDEMNO1997</v>
          </cell>
          <cell r="B347">
            <v>25689</v>
          </cell>
          <cell r="C347">
            <v>0</v>
          </cell>
        </row>
        <row r="348">
          <cell r="A348" t="str">
            <v>DDEMNO1998</v>
          </cell>
          <cell r="B348">
            <v>11079</v>
          </cell>
          <cell r="C348">
            <v>0</v>
          </cell>
        </row>
        <row r="349">
          <cell r="A349" t="str">
            <v>DDEMNO1999</v>
          </cell>
          <cell r="B349">
            <v>38991</v>
          </cell>
          <cell r="C349">
            <v>0</v>
          </cell>
        </row>
        <row r="350">
          <cell r="A350" t="str">
            <v>DDEMNO2000</v>
          </cell>
          <cell r="B350">
            <v>10959</v>
          </cell>
          <cell r="C350">
            <v>0</v>
          </cell>
        </row>
        <row r="351">
          <cell r="A351" t="str">
            <v>DDEMNO2001</v>
          </cell>
          <cell r="B351">
            <v>10990</v>
          </cell>
          <cell r="C351">
            <v>0</v>
          </cell>
        </row>
        <row r="352">
          <cell r="A352" t="str">
            <v>DDEMNO2002</v>
          </cell>
          <cell r="B352">
            <v>10990</v>
          </cell>
          <cell r="C352">
            <v>0</v>
          </cell>
        </row>
        <row r="353">
          <cell r="A353" t="str">
            <v>DDEMNO2003</v>
          </cell>
          <cell r="B353" t="str">
            <v>2.00</v>
          </cell>
          <cell r="C353">
            <v>0</v>
          </cell>
        </row>
        <row r="354">
          <cell r="A354" t="str">
            <v>DDEMNO2004</v>
          </cell>
          <cell r="B354">
            <v>29312</v>
          </cell>
          <cell r="C354">
            <v>0</v>
          </cell>
        </row>
        <row r="355">
          <cell r="A355" t="str">
            <v>DDEMNO2005</v>
          </cell>
          <cell r="B355">
            <v>18354</v>
          </cell>
          <cell r="C355">
            <v>0</v>
          </cell>
        </row>
        <row r="356">
          <cell r="A356" t="str">
            <v>DDEMNO2006</v>
          </cell>
          <cell r="B356" t="str">
            <v>4.10*</v>
          </cell>
          <cell r="C356">
            <v>1</v>
          </cell>
        </row>
        <row r="357">
          <cell r="A357" t="str">
            <v>DDEMNO2007</v>
          </cell>
          <cell r="B357" t="str">
            <v>3.30*</v>
          </cell>
          <cell r="C357">
            <v>1</v>
          </cell>
        </row>
        <row r="358">
          <cell r="A358" t="str">
            <v>DDEMNO2008</v>
          </cell>
          <cell r="B358" t="str">
            <v>2.00*</v>
          </cell>
          <cell r="C358">
            <v>1</v>
          </cell>
        </row>
        <row r="359">
          <cell r="A359" t="str">
            <v>DDEMSE1996</v>
          </cell>
          <cell r="B359">
            <v>29221</v>
          </cell>
          <cell r="C359">
            <v>0</v>
          </cell>
        </row>
        <row r="360">
          <cell r="A360" t="str">
            <v>DDEMSE1997</v>
          </cell>
          <cell r="B360" t="str">
            <v>1.00</v>
          </cell>
          <cell r="C360">
            <v>0</v>
          </cell>
        </row>
        <row r="361">
          <cell r="A361" t="str">
            <v>DDEMSE1998</v>
          </cell>
          <cell r="B361">
            <v>32933</v>
          </cell>
          <cell r="C361">
            <v>0</v>
          </cell>
        </row>
        <row r="362">
          <cell r="A362" t="str">
            <v>DDEMSE1999</v>
          </cell>
          <cell r="B362">
            <v>32933</v>
          </cell>
          <cell r="C362">
            <v>0</v>
          </cell>
        </row>
        <row r="363">
          <cell r="A363" t="str">
            <v>DDEMSE2000</v>
          </cell>
          <cell r="B363">
            <v>11018</v>
          </cell>
          <cell r="C363">
            <v>0</v>
          </cell>
        </row>
        <row r="364">
          <cell r="A364" t="str">
            <v>DDEMSE2001</v>
          </cell>
          <cell r="B364" t="str">
            <v>0.30</v>
          </cell>
          <cell r="C364">
            <v>0</v>
          </cell>
        </row>
        <row r="365">
          <cell r="A365" t="str">
            <v>DDEMSE2002</v>
          </cell>
          <cell r="B365" t="str">
            <v>0.90</v>
          </cell>
          <cell r="C365">
            <v>0</v>
          </cell>
        </row>
        <row r="366">
          <cell r="A366" t="str">
            <v>DDEMSE2003</v>
          </cell>
          <cell r="B366">
            <v>10959</v>
          </cell>
          <cell r="C366">
            <v>0</v>
          </cell>
        </row>
        <row r="367">
          <cell r="A367" t="str">
            <v>DDEMSE2004</v>
          </cell>
          <cell r="B367">
            <v>32874</v>
          </cell>
          <cell r="C367">
            <v>0</v>
          </cell>
        </row>
        <row r="368">
          <cell r="A368" t="str">
            <v>DDEMSE2005</v>
          </cell>
          <cell r="B368" t="str">
            <v>3.00</v>
          </cell>
          <cell r="C368">
            <v>0</v>
          </cell>
        </row>
        <row r="369">
          <cell r="A369" t="str">
            <v>DDEMSE2006</v>
          </cell>
          <cell r="B369" t="str">
            <v>3.70*</v>
          </cell>
          <cell r="C369">
            <v>1</v>
          </cell>
        </row>
        <row r="370">
          <cell r="A370" t="str">
            <v>DDEMSE2007</v>
          </cell>
          <cell r="B370" t="str">
            <v>3.60*</v>
          </cell>
          <cell r="C370">
            <v>1</v>
          </cell>
        </row>
        <row r="371">
          <cell r="A371" t="str">
            <v>DDEMSE2008</v>
          </cell>
          <cell r="B371" t="str">
            <v>3.00*</v>
          </cell>
          <cell r="C371">
            <v>1</v>
          </cell>
        </row>
        <row r="372">
          <cell r="A372" t="str">
            <v>DDEMSP1996</v>
          </cell>
          <cell r="B372" t="str">
            <v>2.00</v>
          </cell>
          <cell r="C372">
            <v>0</v>
          </cell>
        </row>
        <row r="373">
          <cell r="A373" t="str">
            <v>DDEMSP1997</v>
          </cell>
          <cell r="B373">
            <v>18323</v>
          </cell>
          <cell r="C373">
            <v>0</v>
          </cell>
        </row>
        <row r="374">
          <cell r="A374" t="str">
            <v>DDEMSP1998</v>
          </cell>
          <cell r="B374">
            <v>18384</v>
          </cell>
          <cell r="C374">
            <v>0</v>
          </cell>
        </row>
        <row r="375">
          <cell r="A375" t="str">
            <v>DDEMSP1999</v>
          </cell>
          <cell r="B375">
            <v>11110</v>
          </cell>
          <cell r="C375">
            <v>0</v>
          </cell>
        </row>
        <row r="376">
          <cell r="A376" t="str">
            <v>DDEMSP2000</v>
          </cell>
          <cell r="B376">
            <v>14732</v>
          </cell>
          <cell r="C376">
            <v>0</v>
          </cell>
        </row>
        <row r="377">
          <cell r="A377" t="str">
            <v>DDEMSP2001</v>
          </cell>
          <cell r="B377">
            <v>25628</v>
          </cell>
          <cell r="C377">
            <v>0</v>
          </cell>
        </row>
        <row r="378">
          <cell r="A378" t="str">
            <v>DDEMSP2002</v>
          </cell>
          <cell r="B378">
            <v>11018</v>
          </cell>
          <cell r="C378">
            <v>0</v>
          </cell>
        </row>
        <row r="379">
          <cell r="A379" t="str">
            <v>DDEMSP2003</v>
          </cell>
          <cell r="B379">
            <v>25628</v>
          </cell>
          <cell r="C379">
            <v>0</v>
          </cell>
        </row>
        <row r="380">
          <cell r="A380" t="str">
            <v>DDEMSP2004</v>
          </cell>
          <cell r="B380">
            <v>29312</v>
          </cell>
          <cell r="C380">
            <v>0</v>
          </cell>
        </row>
        <row r="381">
          <cell r="A381" t="str">
            <v>DDEMSP2005</v>
          </cell>
          <cell r="B381" t="str">
            <v>5.10*</v>
          </cell>
          <cell r="C381">
            <v>1</v>
          </cell>
        </row>
        <row r="382">
          <cell r="A382" t="str">
            <v>DDEMSP2006</v>
          </cell>
          <cell r="B382" t="str">
            <v>4.50*</v>
          </cell>
          <cell r="C382">
            <v>1</v>
          </cell>
        </row>
        <row r="383">
          <cell r="A383" t="str">
            <v>DDEMSP2007</v>
          </cell>
          <cell r="B383" t="str">
            <v>4.60*</v>
          </cell>
          <cell r="C383">
            <v>1</v>
          </cell>
        </row>
        <row r="384">
          <cell r="A384" t="str">
            <v>DDEMSP2008</v>
          </cell>
          <cell r="B384" t="str">
            <v>4.30*</v>
          </cell>
          <cell r="C384">
            <v>1</v>
          </cell>
        </row>
        <row r="385">
          <cell r="A385" t="str">
            <v>DDEMUK1996</v>
          </cell>
          <cell r="B385">
            <v>18323</v>
          </cell>
          <cell r="C385">
            <v>0</v>
          </cell>
        </row>
        <row r="386">
          <cell r="A386" t="str">
            <v>DDEMUK1997</v>
          </cell>
          <cell r="B386">
            <v>25628</v>
          </cell>
          <cell r="C386">
            <v>0</v>
          </cell>
        </row>
        <row r="387">
          <cell r="A387" t="str">
            <v>DDEMUK1998</v>
          </cell>
          <cell r="B387">
            <v>14671</v>
          </cell>
          <cell r="C387">
            <v>0</v>
          </cell>
        </row>
        <row r="388">
          <cell r="A388" t="str">
            <v>DDEMUK1999</v>
          </cell>
          <cell r="B388" t="str">
            <v>1.90*</v>
          </cell>
          <cell r="C388">
            <v>1</v>
          </cell>
        </row>
        <row r="389">
          <cell r="A389" t="str">
            <v>DDEMUK2000</v>
          </cell>
          <cell r="B389" t="str">
            <v>1.60*</v>
          </cell>
          <cell r="C389">
            <v>1</v>
          </cell>
        </row>
        <row r="390">
          <cell r="A390" t="str">
            <v>DDEMUK2001</v>
          </cell>
          <cell r="B390" t="str">
            <v>2.60*</v>
          </cell>
          <cell r="C390">
            <v>1</v>
          </cell>
        </row>
        <row r="391">
          <cell r="A391" t="str">
            <v>DDEMUS1996</v>
          </cell>
          <cell r="B391">
            <v>25628</v>
          </cell>
          <cell r="C391">
            <v>0</v>
          </cell>
        </row>
        <row r="392">
          <cell r="A392" t="str">
            <v>DDEMUS1997</v>
          </cell>
          <cell r="B392">
            <v>43922</v>
          </cell>
          <cell r="C392">
            <v>0</v>
          </cell>
        </row>
        <row r="393">
          <cell r="A393" t="str">
            <v>DDEMUS1998</v>
          </cell>
          <cell r="B393">
            <v>43952</v>
          </cell>
          <cell r="C393">
            <v>0</v>
          </cell>
        </row>
        <row r="394">
          <cell r="A394" t="str">
            <v>DDEMUS1999</v>
          </cell>
          <cell r="B394">
            <v>14732</v>
          </cell>
          <cell r="C394">
            <v>0</v>
          </cell>
        </row>
        <row r="395">
          <cell r="A395" t="str">
            <v>DDEMUS2000</v>
          </cell>
          <cell r="B395">
            <v>18354</v>
          </cell>
          <cell r="C395">
            <v>0</v>
          </cell>
        </row>
        <row r="396">
          <cell r="A396" t="str">
            <v>DDEMUS2001</v>
          </cell>
          <cell r="B396">
            <v>29221</v>
          </cell>
          <cell r="C396">
            <v>0</v>
          </cell>
        </row>
        <row r="397">
          <cell r="A397" t="str">
            <v>DDEMUS2002</v>
          </cell>
          <cell r="B397">
            <v>29221</v>
          </cell>
          <cell r="C397">
            <v>0</v>
          </cell>
        </row>
        <row r="398">
          <cell r="A398" t="str">
            <v>DDEMUS2003</v>
          </cell>
          <cell r="B398">
            <v>29252</v>
          </cell>
          <cell r="C398">
            <v>0</v>
          </cell>
        </row>
        <row r="399">
          <cell r="A399" t="str">
            <v>DDEMUS2004</v>
          </cell>
          <cell r="B399" t="str">
            <v>4.00</v>
          </cell>
          <cell r="C399">
            <v>0</v>
          </cell>
        </row>
        <row r="400">
          <cell r="A400" t="str">
            <v>DDEMUS2005</v>
          </cell>
          <cell r="B400">
            <v>21976</v>
          </cell>
          <cell r="C400">
            <v>0</v>
          </cell>
        </row>
        <row r="401">
          <cell r="A401" t="str">
            <v>DDEMUS2006</v>
          </cell>
          <cell r="B401" t="str">
            <v>3.00*</v>
          </cell>
          <cell r="C401">
            <v>1</v>
          </cell>
        </row>
        <row r="402">
          <cell r="A402" t="str">
            <v>DDEMUS2007</v>
          </cell>
          <cell r="B402" t="str">
            <v>2.10*</v>
          </cell>
          <cell r="C402">
            <v>1</v>
          </cell>
        </row>
        <row r="403">
          <cell r="A403" t="str">
            <v>DDEMUS2008</v>
          </cell>
          <cell r="B403" t="str">
            <v>2.40*</v>
          </cell>
          <cell r="C403">
            <v>1</v>
          </cell>
        </row>
        <row r="404">
          <cell r="A404" t="str">
            <v>EURXDK1998</v>
          </cell>
          <cell r="B404">
            <v>16254</v>
          </cell>
          <cell r="C404">
            <v>0</v>
          </cell>
        </row>
        <row r="405">
          <cell r="A405" t="str">
            <v>EURXDK1999</v>
          </cell>
          <cell r="B405">
            <v>15888</v>
          </cell>
          <cell r="C405">
            <v>0</v>
          </cell>
        </row>
        <row r="406">
          <cell r="A406" t="str">
            <v>EURXDK2000</v>
          </cell>
          <cell r="B406">
            <v>15888</v>
          </cell>
          <cell r="C406">
            <v>0</v>
          </cell>
        </row>
        <row r="407">
          <cell r="A407" t="str">
            <v>EURXDK2001</v>
          </cell>
          <cell r="B407">
            <v>16984</v>
          </cell>
          <cell r="C407">
            <v>0</v>
          </cell>
        </row>
        <row r="408">
          <cell r="A408" t="str">
            <v>EURXDK2002</v>
          </cell>
          <cell r="B408" t="str">
            <v>7.44*</v>
          </cell>
          <cell r="C408">
            <v>1</v>
          </cell>
        </row>
        <row r="409">
          <cell r="A409" t="str">
            <v>EURXDK2003</v>
          </cell>
          <cell r="B409" t="str">
            <v>7.44*</v>
          </cell>
          <cell r="C409">
            <v>1</v>
          </cell>
        </row>
        <row r="410">
          <cell r="A410" t="str">
            <v>EURXDK2004</v>
          </cell>
          <cell r="B410" t="str">
            <v>7.44*</v>
          </cell>
          <cell r="C410">
            <v>1</v>
          </cell>
        </row>
        <row r="411">
          <cell r="A411" t="str">
            <v>EURXDK2005</v>
          </cell>
          <cell r="B411" t="str">
            <v>7.45*</v>
          </cell>
          <cell r="C411">
            <v>1</v>
          </cell>
        </row>
        <row r="412">
          <cell r="A412" t="str">
            <v>EURXDK2006</v>
          </cell>
          <cell r="B412" t="str">
            <v>7.46*</v>
          </cell>
          <cell r="C412">
            <v>1</v>
          </cell>
        </row>
        <row r="413">
          <cell r="A413" t="str">
            <v>EURXDK2007</v>
          </cell>
          <cell r="B413" t="str">
            <v>7.45*</v>
          </cell>
          <cell r="C413">
            <v>1</v>
          </cell>
        </row>
        <row r="414">
          <cell r="A414" t="str">
            <v>EURXDK2008</v>
          </cell>
          <cell r="B414" t="str">
            <v>7.45*</v>
          </cell>
          <cell r="C414">
            <v>1</v>
          </cell>
        </row>
        <row r="415">
          <cell r="A415" t="str">
            <v>EURXNO1998</v>
          </cell>
          <cell r="B415">
            <v>34516</v>
          </cell>
          <cell r="C415">
            <v>0</v>
          </cell>
        </row>
        <row r="416">
          <cell r="A416" t="str">
            <v>EURXNO1999</v>
          </cell>
          <cell r="B416">
            <v>23559</v>
          </cell>
          <cell r="C416">
            <v>0</v>
          </cell>
        </row>
        <row r="417">
          <cell r="A417" t="str">
            <v>EURXNO2000</v>
          </cell>
          <cell r="B417">
            <v>12236</v>
          </cell>
          <cell r="C417">
            <v>0</v>
          </cell>
        </row>
        <row r="418">
          <cell r="A418" t="str">
            <v>EURXNO2001</v>
          </cell>
          <cell r="B418">
            <v>15189</v>
          </cell>
          <cell r="C418">
            <v>0</v>
          </cell>
        </row>
        <row r="419">
          <cell r="A419" t="str">
            <v>EURXNO2002</v>
          </cell>
          <cell r="B419" t="str">
            <v>7.25*</v>
          </cell>
          <cell r="C419">
            <v>1</v>
          </cell>
        </row>
        <row r="420">
          <cell r="A420" t="str">
            <v>EURXNO2003</v>
          </cell>
          <cell r="B420" t="str">
            <v>8.25*</v>
          </cell>
          <cell r="C420">
            <v>1</v>
          </cell>
        </row>
        <row r="421">
          <cell r="A421" t="str">
            <v>EURXNO2004</v>
          </cell>
          <cell r="B421" t="str">
            <v>8.25*</v>
          </cell>
          <cell r="C421">
            <v>1</v>
          </cell>
        </row>
        <row r="422">
          <cell r="A422" t="str">
            <v>EURXNO2005</v>
          </cell>
          <cell r="B422" t="str">
            <v>8.00*</v>
          </cell>
          <cell r="C422">
            <v>1</v>
          </cell>
        </row>
        <row r="423">
          <cell r="A423" t="str">
            <v>EURXNO2006</v>
          </cell>
          <cell r="B423" t="str">
            <v>8.00*</v>
          </cell>
          <cell r="C423">
            <v>1</v>
          </cell>
        </row>
        <row r="424">
          <cell r="A424" t="str">
            <v>EURXNO2007</v>
          </cell>
          <cell r="B424" t="str">
            <v>7.90*</v>
          </cell>
          <cell r="C424">
            <v>1</v>
          </cell>
        </row>
        <row r="425">
          <cell r="A425" t="str">
            <v>EURXNO2008</v>
          </cell>
          <cell r="B425" t="str">
            <v>8.10*</v>
          </cell>
          <cell r="C425">
            <v>1</v>
          </cell>
        </row>
        <row r="426">
          <cell r="A426" t="str">
            <v>EURXSE1998</v>
          </cell>
          <cell r="B426">
            <v>17777</v>
          </cell>
          <cell r="C426">
            <v>0</v>
          </cell>
        </row>
        <row r="427">
          <cell r="A427" t="str">
            <v>EURXSE1999</v>
          </cell>
          <cell r="B427">
            <v>38785</v>
          </cell>
          <cell r="C427">
            <v>0</v>
          </cell>
        </row>
        <row r="428">
          <cell r="A428" t="str">
            <v>EURXSE2000</v>
          </cell>
          <cell r="B428">
            <v>38938</v>
          </cell>
          <cell r="C428">
            <v>0</v>
          </cell>
        </row>
        <row r="429">
          <cell r="A429" t="str">
            <v>EURXSE2001</v>
          </cell>
          <cell r="B429">
            <v>44440</v>
          </cell>
          <cell r="C429">
            <v>0</v>
          </cell>
        </row>
        <row r="430">
          <cell r="A430" t="str">
            <v>EURXSE2002</v>
          </cell>
          <cell r="B430" t="str">
            <v>9.00*</v>
          </cell>
          <cell r="C430">
            <v>1</v>
          </cell>
        </row>
        <row r="431">
          <cell r="A431" t="str">
            <v>EURXSE2003</v>
          </cell>
          <cell r="B431" t="str">
            <v>9.00*</v>
          </cell>
          <cell r="C431">
            <v>1</v>
          </cell>
        </row>
        <row r="432">
          <cell r="A432" t="str">
            <v>EURXSE2004</v>
          </cell>
          <cell r="B432" t="str">
            <v>8.90*</v>
          </cell>
          <cell r="C432">
            <v>1</v>
          </cell>
        </row>
        <row r="433">
          <cell r="A433" t="str">
            <v>EURXSE2005</v>
          </cell>
          <cell r="B433" t="str">
            <v>9.25*</v>
          </cell>
          <cell r="C433">
            <v>1</v>
          </cell>
        </row>
        <row r="434">
          <cell r="A434" t="str">
            <v>EURXSE2006</v>
          </cell>
          <cell r="B434" t="str">
            <v>9.15*</v>
          </cell>
          <cell r="C434">
            <v>1</v>
          </cell>
        </row>
        <row r="435">
          <cell r="A435" t="str">
            <v>EURXSE2007</v>
          </cell>
          <cell r="B435" t="str">
            <v>8.80*</v>
          </cell>
          <cell r="C435">
            <v>1</v>
          </cell>
        </row>
        <row r="436">
          <cell r="A436" t="str">
            <v>EURXSE2008</v>
          </cell>
          <cell r="B436" t="str">
            <v>8.60*</v>
          </cell>
          <cell r="C436">
            <v>1</v>
          </cell>
        </row>
        <row r="437">
          <cell r="A437" t="str">
            <v>EXPODE1996</v>
          </cell>
          <cell r="B437">
            <v>11079</v>
          </cell>
          <cell r="C437">
            <v>0</v>
          </cell>
        </row>
        <row r="438">
          <cell r="A438" t="str">
            <v>EXPODE1997</v>
          </cell>
          <cell r="B438">
            <v>14916</v>
          </cell>
          <cell r="C438">
            <v>0</v>
          </cell>
        </row>
        <row r="439">
          <cell r="A439" t="str">
            <v>EXPODE1998</v>
          </cell>
          <cell r="B439">
            <v>22098</v>
          </cell>
          <cell r="C439">
            <v>0</v>
          </cell>
        </row>
        <row r="440">
          <cell r="A440" t="str">
            <v>EXPODE1999</v>
          </cell>
          <cell r="B440">
            <v>22037</v>
          </cell>
          <cell r="C440">
            <v>0</v>
          </cell>
        </row>
        <row r="441">
          <cell r="A441" t="str">
            <v>EXPODE2000</v>
          </cell>
          <cell r="B441" t="str">
            <v>14.20</v>
          </cell>
          <cell r="C441">
            <v>0</v>
          </cell>
        </row>
        <row r="442">
          <cell r="A442" t="str">
            <v>EXPODE2001</v>
          </cell>
          <cell r="B442" t="str">
            <v>7.00</v>
          </cell>
          <cell r="C442">
            <v>0</v>
          </cell>
        </row>
        <row r="443">
          <cell r="A443" t="str">
            <v>EXPODE2002</v>
          </cell>
          <cell r="B443">
            <v>11049</v>
          </cell>
          <cell r="C443">
            <v>0</v>
          </cell>
        </row>
        <row r="444">
          <cell r="A444" t="str">
            <v>EXPODE2003</v>
          </cell>
          <cell r="B444">
            <v>10990</v>
          </cell>
          <cell r="C444">
            <v>0</v>
          </cell>
        </row>
        <row r="445">
          <cell r="A445" t="str">
            <v>EXPODE2004</v>
          </cell>
          <cell r="B445">
            <v>11171</v>
          </cell>
          <cell r="C445">
            <v>0</v>
          </cell>
        </row>
        <row r="446">
          <cell r="A446" t="str">
            <v>EXPODE2005</v>
          </cell>
          <cell r="B446" t="str">
            <v>6.70*</v>
          </cell>
          <cell r="C446">
            <v>1</v>
          </cell>
        </row>
        <row r="447">
          <cell r="A447" t="str">
            <v>EXPODE2006</v>
          </cell>
          <cell r="B447" t="str">
            <v>7.20*</v>
          </cell>
          <cell r="C447">
            <v>1</v>
          </cell>
        </row>
        <row r="448">
          <cell r="A448" t="str">
            <v>EXPODE2007</v>
          </cell>
          <cell r="B448" t="str">
            <v>5.40*</v>
          </cell>
          <cell r="C448">
            <v>1</v>
          </cell>
        </row>
        <row r="449">
          <cell r="A449" t="str">
            <v>EXPODE2008</v>
          </cell>
          <cell r="B449" t="str">
            <v>5.10*</v>
          </cell>
          <cell r="C449">
            <v>1</v>
          </cell>
        </row>
        <row r="450">
          <cell r="A450" t="str">
            <v>EXPODK1996</v>
          </cell>
          <cell r="B450">
            <v>11049</v>
          </cell>
          <cell r="C450">
            <v>0</v>
          </cell>
        </row>
        <row r="451">
          <cell r="A451" t="str">
            <v>EXPODK1997</v>
          </cell>
          <cell r="B451">
            <v>38994</v>
          </cell>
          <cell r="C451">
            <v>0</v>
          </cell>
        </row>
        <row r="452">
          <cell r="A452" t="str">
            <v>EXPODK1998</v>
          </cell>
          <cell r="B452">
            <v>11049</v>
          </cell>
          <cell r="C452">
            <v>0</v>
          </cell>
        </row>
        <row r="453">
          <cell r="A453" t="str">
            <v>EXPODK1999</v>
          </cell>
          <cell r="B453">
            <v>11293</v>
          </cell>
          <cell r="C453">
            <v>0</v>
          </cell>
        </row>
        <row r="454">
          <cell r="A454" t="str">
            <v>EXPODK2000</v>
          </cell>
          <cell r="B454">
            <v>22251</v>
          </cell>
          <cell r="C454">
            <v>0</v>
          </cell>
        </row>
        <row r="455">
          <cell r="A455" t="str">
            <v>EXPODK2001</v>
          </cell>
          <cell r="B455">
            <v>18323</v>
          </cell>
          <cell r="C455">
            <v>0</v>
          </cell>
        </row>
        <row r="456">
          <cell r="A456" t="str">
            <v>EXPODK2002</v>
          </cell>
          <cell r="B456">
            <v>22007</v>
          </cell>
          <cell r="C456">
            <v>0</v>
          </cell>
        </row>
        <row r="457">
          <cell r="A457" t="str">
            <v>EXPODK2003</v>
          </cell>
          <cell r="B457" t="str">
            <v>-1.10</v>
          </cell>
          <cell r="C457">
            <v>0</v>
          </cell>
        </row>
        <row r="458">
          <cell r="A458" t="str">
            <v>EXPODK2004</v>
          </cell>
          <cell r="B458">
            <v>21947</v>
          </cell>
          <cell r="C458">
            <v>0</v>
          </cell>
        </row>
        <row r="459">
          <cell r="A459" t="str">
            <v>EXPODK2005</v>
          </cell>
          <cell r="B459">
            <v>11202</v>
          </cell>
          <cell r="C459">
            <v>0</v>
          </cell>
        </row>
        <row r="460">
          <cell r="A460" t="str">
            <v>EXPODK2006</v>
          </cell>
          <cell r="B460" t="str">
            <v>11.90*</v>
          </cell>
          <cell r="C460">
            <v>1</v>
          </cell>
        </row>
        <row r="461">
          <cell r="A461" t="str">
            <v>EXPODK2007</v>
          </cell>
          <cell r="B461" t="str">
            <v>6.90*</v>
          </cell>
          <cell r="C461">
            <v>1</v>
          </cell>
        </row>
        <row r="462">
          <cell r="A462" t="str">
            <v>EXPODK2008</v>
          </cell>
          <cell r="B462" t="str">
            <v>5.20*</v>
          </cell>
          <cell r="C462">
            <v>1</v>
          </cell>
        </row>
        <row r="463">
          <cell r="A463" t="str">
            <v>EXPOEU111996</v>
          </cell>
          <cell r="B463">
            <v>18354</v>
          </cell>
          <cell r="C463">
            <v>0</v>
          </cell>
        </row>
        <row r="464">
          <cell r="A464" t="str">
            <v>EXPOEU111997</v>
          </cell>
          <cell r="B464">
            <v>14885</v>
          </cell>
          <cell r="C464">
            <v>0</v>
          </cell>
        </row>
        <row r="465">
          <cell r="A465" t="str">
            <v>EXPOEU111998</v>
          </cell>
          <cell r="B465">
            <v>25750</v>
          </cell>
          <cell r="C465">
            <v>0</v>
          </cell>
        </row>
        <row r="466">
          <cell r="A466" t="str">
            <v>EXPOEU111999</v>
          </cell>
          <cell r="B466">
            <v>18384</v>
          </cell>
          <cell r="C466">
            <v>0</v>
          </cell>
        </row>
        <row r="467">
          <cell r="A467" t="str">
            <v>EXPOEU112000</v>
          </cell>
          <cell r="B467">
            <v>22251</v>
          </cell>
          <cell r="C467">
            <v>0</v>
          </cell>
        </row>
        <row r="468">
          <cell r="A468" t="str">
            <v>EXPOEU112001</v>
          </cell>
          <cell r="B468">
            <v>32933</v>
          </cell>
          <cell r="C468">
            <v>0</v>
          </cell>
        </row>
        <row r="469">
          <cell r="A469" t="str">
            <v>EXPOEU112002</v>
          </cell>
          <cell r="B469">
            <v>21916</v>
          </cell>
          <cell r="C469">
            <v>0</v>
          </cell>
        </row>
        <row r="470">
          <cell r="A470" t="str">
            <v>EXPOEU112003</v>
          </cell>
          <cell r="B470">
            <v>38991</v>
          </cell>
          <cell r="C470">
            <v>0</v>
          </cell>
        </row>
        <row r="471">
          <cell r="A471" t="str">
            <v>EXPOEU112004</v>
          </cell>
          <cell r="B471">
            <v>11110</v>
          </cell>
          <cell r="C471">
            <v>0</v>
          </cell>
        </row>
        <row r="472">
          <cell r="A472" t="str">
            <v>EXPOEU112005</v>
          </cell>
          <cell r="B472">
            <v>18354</v>
          </cell>
          <cell r="C472">
            <v>0</v>
          </cell>
        </row>
        <row r="473">
          <cell r="A473" t="str">
            <v>EXPOEU112006</v>
          </cell>
          <cell r="B473" t="str">
            <v>8.10*</v>
          </cell>
          <cell r="C473">
            <v>1</v>
          </cell>
        </row>
        <row r="474">
          <cell r="A474" t="str">
            <v>EXPOEU112007</v>
          </cell>
          <cell r="B474" t="str">
            <v>3.60*</v>
          </cell>
          <cell r="C474">
            <v>1</v>
          </cell>
        </row>
        <row r="475">
          <cell r="A475" t="str">
            <v>EXPOEU112008</v>
          </cell>
          <cell r="B475" t="str">
            <v>5.30*</v>
          </cell>
          <cell r="C475">
            <v>1</v>
          </cell>
        </row>
        <row r="476">
          <cell r="A476" t="str">
            <v>EXPOFI1996</v>
          </cell>
          <cell r="B476">
            <v>25689</v>
          </cell>
          <cell r="C476">
            <v>0</v>
          </cell>
        </row>
        <row r="477">
          <cell r="A477" t="str">
            <v>EXPOFI1997</v>
          </cell>
          <cell r="B477" t="str">
            <v>13.80</v>
          </cell>
          <cell r="C477">
            <v>0</v>
          </cell>
        </row>
        <row r="478">
          <cell r="A478" t="str">
            <v>EXPOFI1998</v>
          </cell>
          <cell r="B478">
            <v>22160</v>
          </cell>
          <cell r="C478">
            <v>0</v>
          </cell>
        </row>
        <row r="479">
          <cell r="A479" t="str">
            <v>EXPOFI1999</v>
          </cell>
          <cell r="B479">
            <v>11263</v>
          </cell>
          <cell r="C479">
            <v>0</v>
          </cell>
        </row>
        <row r="480">
          <cell r="A480" t="str">
            <v>EXPOFI2000</v>
          </cell>
          <cell r="B480" t="str">
            <v>16.60</v>
          </cell>
          <cell r="C480">
            <v>0</v>
          </cell>
        </row>
        <row r="481">
          <cell r="A481" t="str">
            <v>EXPOFI2001</v>
          </cell>
          <cell r="B481">
            <v>25600</v>
          </cell>
          <cell r="C481">
            <v>0</v>
          </cell>
        </row>
        <row r="482">
          <cell r="A482" t="str">
            <v>EXPOFI2002</v>
          </cell>
          <cell r="B482">
            <v>32905</v>
          </cell>
          <cell r="C482">
            <v>0</v>
          </cell>
        </row>
        <row r="483">
          <cell r="A483" t="str">
            <v>EXPOFI2003</v>
          </cell>
          <cell r="B483" t="str">
            <v>-1.70</v>
          </cell>
          <cell r="C483">
            <v>0</v>
          </cell>
        </row>
        <row r="484">
          <cell r="A484" t="str">
            <v>EXPOFI2004</v>
          </cell>
          <cell r="B484">
            <v>29403</v>
          </cell>
          <cell r="C484">
            <v>0</v>
          </cell>
        </row>
        <row r="485">
          <cell r="A485" t="str">
            <v>EXPOFI2005</v>
          </cell>
          <cell r="B485">
            <v>11140</v>
          </cell>
          <cell r="C485">
            <v>0</v>
          </cell>
        </row>
        <row r="486">
          <cell r="A486" t="str">
            <v>EXPOFI2006</v>
          </cell>
          <cell r="B486" t="str">
            <v>10.90*</v>
          </cell>
          <cell r="C486">
            <v>1</v>
          </cell>
        </row>
        <row r="487">
          <cell r="A487" t="str">
            <v>EXPOFI2007</v>
          </cell>
          <cell r="B487" t="str">
            <v>4.70*</v>
          </cell>
          <cell r="C487">
            <v>1</v>
          </cell>
        </row>
        <row r="488">
          <cell r="A488" t="str">
            <v>EXPOFI2008</v>
          </cell>
          <cell r="B488" t="str">
            <v>5.60*</v>
          </cell>
          <cell r="C488">
            <v>1</v>
          </cell>
        </row>
        <row r="489">
          <cell r="A489" t="str">
            <v>EXPOFR1996</v>
          </cell>
          <cell r="B489">
            <v>11018</v>
          </cell>
          <cell r="C489">
            <v>0</v>
          </cell>
        </row>
        <row r="490">
          <cell r="A490" t="str">
            <v>EXPOFR1997</v>
          </cell>
          <cell r="B490" t="str">
            <v>12.00</v>
          </cell>
          <cell r="C490">
            <v>0</v>
          </cell>
        </row>
        <row r="491">
          <cell r="A491" t="str">
            <v>EXPOFR1998</v>
          </cell>
          <cell r="B491">
            <v>22098</v>
          </cell>
          <cell r="C491">
            <v>0</v>
          </cell>
        </row>
        <row r="492">
          <cell r="A492" t="str">
            <v>EXPOFR1999</v>
          </cell>
          <cell r="B492">
            <v>32933</v>
          </cell>
          <cell r="C492">
            <v>0</v>
          </cell>
        </row>
        <row r="493">
          <cell r="A493" t="str">
            <v>EXPOFR2000</v>
          </cell>
          <cell r="B493" t="str">
            <v>13.80</v>
          </cell>
          <cell r="C493">
            <v>0</v>
          </cell>
        </row>
        <row r="494">
          <cell r="A494" t="str">
            <v>EXPOFR2001</v>
          </cell>
          <cell r="B494">
            <v>29252</v>
          </cell>
          <cell r="C494">
            <v>0</v>
          </cell>
        </row>
        <row r="495">
          <cell r="A495" t="str">
            <v>EXPOFR2002</v>
          </cell>
          <cell r="B495">
            <v>18264</v>
          </cell>
          <cell r="C495">
            <v>0</v>
          </cell>
        </row>
        <row r="496">
          <cell r="A496" t="str">
            <v>EXPOFR2003</v>
          </cell>
          <cell r="B496" t="str">
            <v>-1.70</v>
          </cell>
          <cell r="C496">
            <v>0</v>
          </cell>
        </row>
        <row r="497">
          <cell r="A497" t="str">
            <v>EXPOFR2004</v>
          </cell>
          <cell r="B497">
            <v>38992</v>
          </cell>
          <cell r="C497">
            <v>0</v>
          </cell>
        </row>
        <row r="498">
          <cell r="A498" t="str">
            <v>EXPOFR2005</v>
          </cell>
          <cell r="B498" t="str">
            <v>3.40*</v>
          </cell>
          <cell r="C498">
            <v>1</v>
          </cell>
        </row>
        <row r="499">
          <cell r="A499" t="str">
            <v>EXPOFR2006</v>
          </cell>
          <cell r="B499" t="str">
            <v>6.30*</v>
          </cell>
          <cell r="C499">
            <v>1</v>
          </cell>
        </row>
        <row r="500">
          <cell r="A500" t="str">
            <v>EXPOFR2007</v>
          </cell>
          <cell r="B500" t="str">
            <v>4.40*</v>
          </cell>
          <cell r="C500">
            <v>1</v>
          </cell>
        </row>
        <row r="501">
          <cell r="A501" t="str">
            <v>EXPOFR2008</v>
          </cell>
          <cell r="B501" t="str">
            <v>4.90*</v>
          </cell>
          <cell r="C501">
            <v>1</v>
          </cell>
        </row>
        <row r="502">
          <cell r="A502" t="str">
            <v>EXPOIT1996</v>
          </cell>
          <cell r="B502" t="str">
            <v>0.70</v>
          </cell>
          <cell r="C502">
            <v>0</v>
          </cell>
        </row>
        <row r="503">
          <cell r="A503" t="str">
            <v>EXPOIT1997</v>
          </cell>
          <cell r="B503">
            <v>14763</v>
          </cell>
          <cell r="C503">
            <v>0</v>
          </cell>
        </row>
        <row r="504">
          <cell r="A504" t="str">
            <v>EXPOIT1998</v>
          </cell>
          <cell r="B504">
            <v>21976</v>
          </cell>
          <cell r="C504">
            <v>0</v>
          </cell>
        </row>
        <row r="505">
          <cell r="A505" t="str">
            <v>EXPOIT1999</v>
          </cell>
          <cell r="B505" t="str">
            <v>0.20</v>
          </cell>
          <cell r="C505">
            <v>0</v>
          </cell>
        </row>
        <row r="506">
          <cell r="A506" t="str">
            <v>EXPOIT2000</v>
          </cell>
          <cell r="B506">
            <v>25812</v>
          </cell>
          <cell r="C506">
            <v>0</v>
          </cell>
        </row>
        <row r="507">
          <cell r="A507" t="str">
            <v>EXPOIT2001</v>
          </cell>
          <cell r="B507">
            <v>25569</v>
          </cell>
          <cell r="C507">
            <v>0</v>
          </cell>
        </row>
        <row r="508">
          <cell r="A508" t="str">
            <v>EXPOIT2002</v>
          </cell>
          <cell r="B508" t="str">
            <v>-3.20</v>
          </cell>
          <cell r="C508">
            <v>0</v>
          </cell>
        </row>
        <row r="509">
          <cell r="A509" t="str">
            <v>EXPOIT2003</v>
          </cell>
          <cell r="B509" t="str">
            <v>-1.90</v>
          </cell>
          <cell r="C509">
            <v>0</v>
          </cell>
        </row>
        <row r="510">
          <cell r="A510" t="str">
            <v>EXPOIT2004</v>
          </cell>
          <cell r="B510">
            <v>43891</v>
          </cell>
          <cell r="C510">
            <v>0</v>
          </cell>
        </row>
        <row r="511">
          <cell r="A511" t="str">
            <v>EXPOIT2005</v>
          </cell>
          <cell r="B511" t="str">
            <v>0.50*</v>
          </cell>
          <cell r="C511">
            <v>1</v>
          </cell>
        </row>
        <row r="512">
          <cell r="A512" t="str">
            <v>EXPOIT2006</v>
          </cell>
          <cell r="B512" t="str">
            <v>5.60*</v>
          </cell>
          <cell r="C512">
            <v>1</v>
          </cell>
        </row>
        <row r="513">
          <cell r="A513" t="str">
            <v>EXPOIT2007</v>
          </cell>
          <cell r="B513" t="str">
            <v>3.20*</v>
          </cell>
          <cell r="C513">
            <v>1</v>
          </cell>
        </row>
        <row r="514">
          <cell r="A514" t="str">
            <v>EXPOIT2008</v>
          </cell>
          <cell r="B514" t="str">
            <v>4.40*</v>
          </cell>
          <cell r="C514">
            <v>1</v>
          </cell>
        </row>
        <row r="515">
          <cell r="A515" t="str">
            <v>EXPOJP1996</v>
          </cell>
          <cell r="B515">
            <v>14763</v>
          </cell>
          <cell r="C515">
            <v>0</v>
          </cell>
        </row>
        <row r="516">
          <cell r="A516" t="str">
            <v>EXPOJP1997</v>
          </cell>
          <cell r="B516">
            <v>18568</v>
          </cell>
          <cell r="C516">
            <v>0</v>
          </cell>
        </row>
        <row r="517">
          <cell r="A517" t="str">
            <v>EXPOJP1998</v>
          </cell>
          <cell r="B517" t="str">
            <v>-2.30</v>
          </cell>
          <cell r="C517">
            <v>0</v>
          </cell>
        </row>
        <row r="518">
          <cell r="A518" t="str">
            <v>EXPOJP1999</v>
          </cell>
          <cell r="B518">
            <v>18264</v>
          </cell>
          <cell r="C518">
            <v>0</v>
          </cell>
        </row>
        <row r="519">
          <cell r="A519" t="str">
            <v>EXPOJP2000</v>
          </cell>
          <cell r="B519">
            <v>11293</v>
          </cell>
          <cell r="C519">
            <v>0</v>
          </cell>
        </row>
        <row r="520">
          <cell r="A520" t="str">
            <v>EXPOJP2001</v>
          </cell>
          <cell r="B520" t="str">
            <v>-6.60</v>
          </cell>
          <cell r="C520">
            <v>0</v>
          </cell>
        </row>
        <row r="521">
          <cell r="A521" t="str">
            <v>EXPOJP2002</v>
          </cell>
          <cell r="B521">
            <v>25750</v>
          </cell>
          <cell r="C521">
            <v>0</v>
          </cell>
        </row>
        <row r="522">
          <cell r="A522" t="str">
            <v>EXPOJP2003</v>
          </cell>
          <cell r="B522" t="str">
            <v>9.00</v>
          </cell>
          <cell r="C522">
            <v>0</v>
          </cell>
        </row>
        <row r="523">
          <cell r="A523" t="str">
            <v>EXPOJP2004</v>
          </cell>
          <cell r="B523" t="str">
            <v>14.00</v>
          </cell>
          <cell r="C523">
            <v>0</v>
          </cell>
        </row>
        <row r="524">
          <cell r="A524" t="str">
            <v>EXPOJP2005</v>
          </cell>
          <cell r="B524">
            <v>33025</v>
          </cell>
          <cell r="C524">
            <v>0</v>
          </cell>
        </row>
        <row r="525">
          <cell r="A525" t="str">
            <v>EXPOJP2006</v>
          </cell>
          <cell r="B525" t="str">
            <v>9.50*</v>
          </cell>
          <cell r="C525">
            <v>1</v>
          </cell>
        </row>
        <row r="526">
          <cell r="A526" t="str">
            <v>EXPOJP2007</v>
          </cell>
          <cell r="B526" t="str">
            <v>4.60*</v>
          </cell>
          <cell r="C526">
            <v>1</v>
          </cell>
        </row>
        <row r="527">
          <cell r="A527" t="str">
            <v>EXPOJP2008</v>
          </cell>
          <cell r="B527" t="str">
            <v>5.10*</v>
          </cell>
          <cell r="C527">
            <v>1</v>
          </cell>
        </row>
        <row r="528">
          <cell r="A528" t="str">
            <v>EXPONO1996</v>
          </cell>
          <cell r="B528">
            <v>44105</v>
          </cell>
          <cell r="C528">
            <v>0</v>
          </cell>
        </row>
        <row r="529">
          <cell r="A529" t="str">
            <v>EXPONO1997</v>
          </cell>
          <cell r="B529">
            <v>25750</v>
          </cell>
          <cell r="C529">
            <v>0</v>
          </cell>
        </row>
        <row r="530">
          <cell r="A530" t="str">
            <v>EXPONO1998</v>
          </cell>
          <cell r="B530" t="str">
            <v>0.60</v>
          </cell>
          <cell r="C530">
            <v>0</v>
          </cell>
        </row>
        <row r="531">
          <cell r="A531" t="str">
            <v>EXPONO1999</v>
          </cell>
          <cell r="B531">
            <v>29252</v>
          </cell>
          <cell r="C531">
            <v>0</v>
          </cell>
        </row>
        <row r="532">
          <cell r="A532" t="str">
            <v>EXPONO2000</v>
          </cell>
          <cell r="B532" t="str">
            <v>4.00</v>
          </cell>
          <cell r="C532">
            <v>0</v>
          </cell>
        </row>
        <row r="533">
          <cell r="A533" t="str">
            <v>EXPONO2001</v>
          </cell>
          <cell r="B533" t="str">
            <v>5.00</v>
          </cell>
          <cell r="C533">
            <v>0</v>
          </cell>
        </row>
        <row r="534">
          <cell r="A534" t="str">
            <v>EXPONO2002</v>
          </cell>
          <cell r="B534" t="str">
            <v>-0.80</v>
          </cell>
          <cell r="C534">
            <v>0</v>
          </cell>
        </row>
        <row r="535">
          <cell r="A535" t="str">
            <v>EXPONO2003</v>
          </cell>
          <cell r="B535" t="str">
            <v>0.20</v>
          </cell>
          <cell r="C535">
            <v>0</v>
          </cell>
        </row>
        <row r="536">
          <cell r="A536" t="str">
            <v>EXPONO2004</v>
          </cell>
          <cell r="B536" t="str">
            <v>0.60</v>
          </cell>
          <cell r="C536">
            <v>0</v>
          </cell>
        </row>
        <row r="537">
          <cell r="A537" t="str">
            <v>EXPONO2005</v>
          </cell>
          <cell r="B537" t="str">
            <v>0.80</v>
          </cell>
          <cell r="C537">
            <v>0</v>
          </cell>
        </row>
        <row r="538">
          <cell r="A538" t="str">
            <v>EXPONO2006</v>
          </cell>
          <cell r="B538" t="str">
            <v>2.20*</v>
          </cell>
          <cell r="C538">
            <v>1</v>
          </cell>
        </row>
        <row r="539">
          <cell r="A539" t="str">
            <v>EXPONO2007</v>
          </cell>
          <cell r="B539" t="str">
            <v>3.10*</v>
          </cell>
          <cell r="C539">
            <v>1</v>
          </cell>
        </row>
        <row r="540">
          <cell r="A540" t="str">
            <v>EXPONO2008</v>
          </cell>
          <cell r="B540" t="str">
            <v>3.30*</v>
          </cell>
          <cell r="C540">
            <v>1</v>
          </cell>
        </row>
        <row r="541">
          <cell r="A541" t="str">
            <v>EXPOSE1996</v>
          </cell>
          <cell r="B541" t="str">
            <v>4.00</v>
          </cell>
          <cell r="C541">
            <v>0</v>
          </cell>
        </row>
        <row r="542">
          <cell r="A542" t="str">
            <v>EXPOSE1997</v>
          </cell>
          <cell r="B542" t="str">
            <v>13.30</v>
          </cell>
          <cell r="C542">
            <v>0</v>
          </cell>
        </row>
        <row r="543">
          <cell r="A543" t="str">
            <v>EXPOSE1998</v>
          </cell>
          <cell r="B543">
            <v>18476</v>
          </cell>
          <cell r="C543">
            <v>0</v>
          </cell>
        </row>
        <row r="544">
          <cell r="A544" t="str">
            <v>EXPOSE1999</v>
          </cell>
          <cell r="B544">
            <v>25750</v>
          </cell>
          <cell r="C544">
            <v>0</v>
          </cell>
        </row>
        <row r="545">
          <cell r="A545" t="str">
            <v>EXPOSE2000</v>
          </cell>
          <cell r="B545">
            <v>11263</v>
          </cell>
          <cell r="C545">
            <v>0</v>
          </cell>
        </row>
        <row r="546">
          <cell r="A546" t="str">
            <v>EXPOSE2001</v>
          </cell>
          <cell r="B546" t="str">
            <v>0.90</v>
          </cell>
          <cell r="C546">
            <v>0</v>
          </cell>
        </row>
        <row r="547">
          <cell r="A547" t="str">
            <v>EXPOSE2002</v>
          </cell>
          <cell r="B547" t="str">
            <v>0.90</v>
          </cell>
          <cell r="C547">
            <v>0</v>
          </cell>
        </row>
        <row r="548">
          <cell r="A548" t="str">
            <v>EXPOSE2003</v>
          </cell>
          <cell r="B548">
            <v>14702</v>
          </cell>
          <cell r="C548">
            <v>0</v>
          </cell>
        </row>
        <row r="549">
          <cell r="A549" t="str">
            <v>EXPOSE2004</v>
          </cell>
          <cell r="B549">
            <v>25842</v>
          </cell>
          <cell r="C549">
            <v>0</v>
          </cell>
        </row>
        <row r="550">
          <cell r="A550" t="str">
            <v>EXPOSE2005</v>
          </cell>
          <cell r="B550">
            <v>22068</v>
          </cell>
          <cell r="C550">
            <v>0</v>
          </cell>
        </row>
        <row r="551">
          <cell r="A551" t="str">
            <v>EXPOSE2006</v>
          </cell>
          <cell r="B551" t="str">
            <v>8.10*</v>
          </cell>
          <cell r="C551">
            <v>1</v>
          </cell>
        </row>
        <row r="552">
          <cell r="A552" t="str">
            <v>EXPOSE2007</v>
          </cell>
          <cell r="B552" t="str">
            <v>5.60*</v>
          </cell>
          <cell r="C552">
            <v>1</v>
          </cell>
        </row>
        <row r="553">
          <cell r="A553" t="str">
            <v>EXPOSE2008</v>
          </cell>
          <cell r="B553" t="str">
            <v>5.20*</v>
          </cell>
          <cell r="C553">
            <v>1</v>
          </cell>
        </row>
        <row r="554">
          <cell r="A554" t="str">
            <v>EXPOSP1996</v>
          </cell>
          <cell r="B554">
            <v>14885</v>
          </cell>
          <cell r="C554">
            <v>0</v>
          </cell>
        </row>
        <row r="555">
          <cell r="A555" t="str">
            <v>EXPOSP1997</v>
          </cell>
          <cell r="B555" t="str">
            <v>15.30</v>
          </cell>
          <cell r="C555">
            <v>0</v>
          </cell>
        </row>
        <row r="556">
          <cell r="A556" t="str">
            <v>EXPOSP1998</v>
          </cell>
          <cell r="B556">
            <v>18476</v>
          </cell>
          <cell r="C556">
            <v>0</v>
          </cell>
        </row>
        <row r="557">
          <cell r="A557" t="str">
            <v>EXPOSP1999</v>
          </cell>
          <cell r="B557">
            <v>14793</v>
          </cell>
          <cell r="C557">
            <v>0</v>
          </cell>
        </row>
        <row r="558">
          <cell r="A558" t="str">
            <v>EXPOSP2000</v>
          </cell>
          <cell r="B558">
            <v>11232</v>
          </cell>
          <cell r="C558">
            <v>0</v>
          </cell>
        </row>
        <row r="559">
          <cell r="A559" t="str">
            <v>EXPOSP2001</v>
          </cell>
          <cell r="B559">
            <v>38994</v>
          </cell>
          <cell r="C559">
            <v>0</v>
          </cell>
        </row>
        <row r="560">
          <cell r="A560" t="str">
            <v>EXPOSP2002</v>
          </cell>
          <cell r="B560">
            <v>29221</v>
          </cell>
          <cell r="C560">
            <v>0</v>
          </cell>
        </row>
        <row r="561">
          <cell r="A561" t="str">
            <v>EXPOSP2003</v>
          </cell>
          <cell r="B561">
            <v>21976</v>
          </cell>
          <cell r="C561">
            <v>0</v>
          </cell>
        </row>
        <row r="562">
          <cell r="A562" t="str">
            <v>EXPOSP2004</v>
          </cell>
          <cell r="B562">
            <v>11018</v>
          </cell>
          <cell r="C562">
            <v>0</v>
          </cell>
        </row>
        <row r="563">
          <cell r="A563" t="str">
            <v>EXPOSP2005</v>
          </cell>
          <cell r="B563" t="str">
            <v>1.20*</v>
          </cell>
          <cell r="C563">
            <v>1</v>
          </cell>
        </row>
        <row r="564">
          <cell r="A564" t="str">
            <v>EXPOSP2006</v>
          </cell>
          <cell r="B564" t="str">
            <v>7.70*</v>
          </cell>
          <cell r="C564">
            <v>1</v>
          </cell>
        </row>
        <row r="565">
          <cell r="A565" t="str">
            <v>EXPOSP2007</v>
          </cell>
          <cell r="B565" t="str">
            <v>6.90*</v>
          </cell>
          <cell r="C565">
            <v>1</v>
          </cell>
        </row>
        <row r="566">
          <cell r="A566" t="str">
            <v>EXPOSP2008</v>
          </cell>
          <cell r="B566" t="str">
            <v>6.40*</v>
          </cell>
          <cell r="C566">
            <v>1</v>
          </cell>
        </row>
        <row r="567">
          <cell r="A567" t="str">
            <v>EXPOUK1996</v>
          </cell>
          <cell r="B567">
            <v>18445</v>
          </cell>
          <cell r="C567">
            <v>0</v>
          </cell>
        </row>
        <row r="568">
          <cell r="A568" t="str">
            <v>EXPOUK1997</v>
          </cell>
          <cell r="B568">
            <v>25781</v>
          </cell>
          <cell r="C568">
            <v>0</v>
          </cell>
        </row>
        <row r="569">
          <cell r="A569" t="str">
            <v>EXPOUK1998</v>
          </cell>
          <cell r="B569">
            <v>25600</v>
          </cell>
          <cell r="C569">
            <v>0</v>
          </cell>
        </row>
        <row r="570">
          <cell r="A570" t="str">
            <v>EXPOUK1999</v>
          </cell>
          <cell r="B570" t="str">
            <v>-1.70*</v>
          </cell>
          <cell r="C570">
            <v>1</v>
          </cell>
        </row>
        <row r="571">
          <cell r="A571" t="str">
            <v>EXPOUK2000</v>
          </cell>
          <cell r="B571" t="str">
            <v>3.30*</v>
          </cell>
          <cell r="C571">
            <v>1</v>
          </cell>
        </row>
        <row r="572">
          <cell r="A572" t="str">
            <v>EXPOUK2001</v>
          </cell>
          <cell r="B572" t="str">
            <v>4.80*</v>
          </cell>
          <cell r="C572">
            <v>1</v>
          </cell>
        </row>
        <row r="573">
          <cell r="A573" t="str">
            <v>EXPOUS1996</v>
          </cell>
          <cell r="B573">
            <v>44044</v>
          </cell>
          <cell r="C573">
            <v>0</v>
          </cell>
        </row>
        <row r="574">
          <cell r="A574" t="str">
            <v>EXPOUS1997</v>
          </cell>
          <cell r="B574" t="str">
            <v>12.00</v>
          </cell>
          <cell r="C574">
            <v>0</v>
          </cell>
        </row>
        <row r="575">
          <cell r="A575" t="str">
            <v>EXPOUS1998</v>
          </cell>
          <cell r="B575">
            <v>18295</v>
          </cell>
          <cell r="C575">
            <v>0</v>
          </cell>
        </row>
        <row r="576">
          <cell r="A576" t="str">
            <v>EXPOUS1999</v>
          </cell>
          <cell r="B576">
            <v>11049</v>
          </cell>
          <cell r="C576">
            <v>0</v>
          </cell>
        </row>
        <row r="577">
          <cell r="A577" t="str">
            <v>EXPOUS2000</v>
          </cell>
          <cell r="B577">
            <v>29434</v>
          </cell>
          <cell r="C577">
            <v>0</v>
          </cell>
        </row>
        <row r="578">
          <cell r="A578" t="str">
            <v>EXPOUS2001</v>
          </cell>
          <cell r="B578" t="str">
            <v>-5.30</v>
          </cell>
          <cell r="C578">
            <v>0</v>
          </cell>
        </row>
        <row r="579">
          <cell r="A579" t="str">
            <v>EXPOUS2002</v>
          </cell>
          <cell r="B579" t="str">
            <v>-2.00</v>
          </cell>
          <cell r="C579">
            <v>0</v>
          </cell>
        </row>
        <row r="580">
          <cell r="A580" t="str">
            <v>EXPOUS2003</v>
          </cell>
          <cell r="B580">
            <v>10959</v>
          </cell>
          <cell r="C580">
            <v>0</v>
          </cell>
        </row>
        <row r="581">
          <cell r="A581" t="str">
            <v>EXPOUS2004</v>
          </cell>
          <cell r="B581">
            <v>44075</v>
          </cell>
          <cell r="C581">
            <v>0</v>
          </cell>
        </row>
        <row r="582">
          <cell r="A582" t="str">
            <v>EXPOUS2005</v>
          </cell>
          <cell r="B582">
            <v>29373</v>
          </cell>
          <cell r="C582">
            <v>0</v>
          </cell>
        </row>
        <row r="583">
          <cell r="A583" t="str">
            <v>EXPOUS2006</v>
          </cell>
          <cell r="B583" t="str">
            <v>8.70*</v>
          </cell>
          <cell r="C583">
            <v>1</v>
          </cell>
        </row>
        <row r="584">
          <cell r="A584" t="str">
            <v>EXPOUS2007</v>
          </cell>
          <cell r="B584" t="str">
            <v>6.40*</v>
          </cell>
          <cell r="C584">
            <v>1</v>
          </cell>
        </row>
        <row r="585">
          <cell r="A585" t="str">
            <v>EXPOUS2008</v>
          </cell>
          <cell r="B585" t="str">
            <v>5.70*</v>
          </cell>
          <cell r="C585">
            <v>1</v>
          </cell>
        </row>
        <row r="586">
          <cell r="A586" t="str">
            <v>GDPMNO1996</v>
          </cell>
          <cell r="B586">
            <v>43922</v>
          </cell>
          <cell r="C586">
            <v>0</v>
          </cell>
        </row>
        <row r="587">
          <cell r="A587" t="str">
            <v>GDPMNO1997</v>
          </cell>
          <cell r="B587">
            <v>32964</v>
          </cell>
          <cell r="C587">
            <v>0</v>
          </cell>
        </row>
        <row r="588">
          <cell r="A588" t="str">
            <v>GDPMNO1998</v>
          </cell>
          <cell r="B588">
            <v>38994</v>
          </cell>
          <cell r="C588">
            <v>0</v>
          </cell>
        </row>
        <row r="589">
          <cell r="A589" t="str">
            <v>GDPMNO1999</v>
          </cell>
          <cell r="B589">
            <v>25600</v>
          </cell>
          <cell r="C589">
            <v>0</v>
          </cell>
        </row>
        <row r="590">
          <cell r="A590" t="str">
            <v>GDPMNO2000</v>
          </cell>
          <cell r="B590">
            <v>18295</v>
          </cell>
          <cell r="C590">
            <v>0</v>
          </cell>
        </row>
        <row r="591">
          <cell r="A591" t="str">
            <v>GDPMNO2001</v>
          </cell>
          <cell r="B591">
            <v>38992</v>
          </cell>
          <cell r="C591">
            <v>0</v>
          </cell>
        </row>
        <row r="592">
          <cell r="A592" t="str">
            <v>GDPMNO2002</v>
          </cell>
          <cell r="B592">
            <v>14611</v>
          </cell>
          <cell r="C592">
            <v>0</v>
          </cell>
        </row>
        <row r="593">
          <cell r="A593" t="str">
            <v>GDPMNO2003</v>
          </cell>
          <cell r="B593">
            <v>14611</v>
          </cell>
          <cell r="C593">
            <v>0</v>
          </cell>
        </row>
        <row r="594">
          <cell r="A594" t="str">
            <v>GDPMNO2004</v>
          </cell>
          <cell r="B594">
            <v>29281</v>
          </cell>
          <cell r="C594">
            <v>0</v>
          </cell>
        </row>
        <row r="595">
          <cell r="A595" t="str">
            <v>GDPMNO2005</v>
          </cell>
          <cell r="B595">
            <v>25628</v>
          </cell>
          <cell r="C595">
            <v>0</v>
          </cell>
        </row>
        <row r="596">
          <cell r="A596" t="str">
            <v>GDPMNO2006</v>
          </cell>
          <cell r="B596" t="str">
            <v>3.60*</v>
          </cell>
          <cell r="C596">
            <v>1</v>
          </cell>
        </row>
        <row r="597">
          <cell r="A597" t="str">
            <v>GDPMNO2007</v>
          </cell>
          <cell r="B597" t="str">
            <v>2.70*</v>
          </cell>
          <cell r="C597">
            <v>1</v>
          </cell>
        </row>
        <row r="598">
          <cell r="A598" t="str">
            <v>GDPMNO2008</v>
          </cell>
          <cell r="B598" t="str">
            <v>2.30*</v>
          </cell>
          <cell r="C598">
            <v>1</v>
          </cell>
        </row>
        <row r="599">
          <cell r="A599" t="str">
            <v>GDPXASIA1996</v>
          </cell>
          <cell r="B599">
            <v>25750</v>
          </cell>
          <cell r="C599">
            <v>0</v>
          </cell>
        </row>
        <row r="600">
          <cell r="A600" t="str">
            <v>GDPXASIA1997</v>
          </cell>
          <cell r="B600">
            <v>14763</v>
          </cell>
          <cell r="C600">
            <v>0</v>
          </cell>
        </row>
        <row r="601">
          <cell r="A601" t="str">
            <v>GDPXASIA1998</v>
          </cell>
          <cell r="B601" t="str">
            <v>0.60</v>
          </cell>
          <cell r="C601">
            <v>0</v>
          </cell>
        </row>
        <row r="602">
          <cell r="A602" t="str">
            <v>GDPXASIA1999</v>
          </cell>
          <cell r="B602">
            <v>32295</v>
          </cell>
          <cell r="C602">
            <v>0</v>
          </cell>
        </row>
        <row r="603">
          <cell r="A603" t="str">
            <v>GDPXASIA2000</v>
          </cell>
          <cell r="B603">
            <v>38997</v>
          </cell>
          <cell r="C603">
            <v>0</v>
          </cell>
        </row>
        <row r="604">
          <cell r="A604" t="str">
            <v>GDPXASIA2001</v>
          </cell>
          <cell r="B604">
            <v>42887</v>
          </cell>
          <cell r="C604">
            <v>0</v>
          </cell>
        </row>
        <row r="605">
          <cell r="A605" t="str">
            <v>GDPXASIA2002</v>
          </cell>
          <cell r="B605">
            <v>34851</v>
          </cell>
          <cell r="C605">
            <v>0</v>
          </cell>
        </row>
        <row r="606">
          <cell r="A606" t="str">
            <v>GDPXASIA2003</v>
          </cell>
          <cell r="B606">
            <v>11902</v>
          </cell>
          <cell r="C606">
            <v>0</v>
          </cell>
        </row>
        <row r="607">
          <cell r="A607" t="str">
            <v>GDPXASIA2004</v>
          </cell>
          <cell r="B607">
            <v>26512</v>
          </cell>
          <cell r="C607">
            <v>0</v>
          </cell>
        </row>
        <row r="608">
          <cell r="A608" t="str">
            <v>GDPXASIA2005</v>
          </cell>
          <cell r="B608">
            <v>15554</v>
          </cell>
          <cell r="C608">
            <v>0</v>
          </cell>
        </row>
        <row r="609">
          <cell r="A609" t="str">
            <v>GDPXASIA2006</v>
          </cell>
          <cell r="B609" t="str">
            <v>8.55*</v>
          </cell>
          <cell r="C609">
            <v>1</v>
          </cell>
        </row>
        <row r="610">
          <cell r="A610" t="str">
            <v>GDPXASIA2007</v>
          </cell>
          <cell r="B610" t="str">
            <v>6.06*</v>
          </cell>
          <cell r="C610">
            <v>1</v>
          </cell>
        </row>
        <row r="611">
          <cell r="A611" t="str">
            <v>GDPXASIA2008</v>
          </cell>
          <cell r="B611" t="str">
            <v>6.87*</v>
          </cell>
          <cell r="C611">
            <v>1</v>
          </cell>
        </row>
        <row r="612">
          <cell r="A612" t="str">
            <v>GDPXCCCP1996</v>
          </cell>
          <cell r="B612" t="str">
            <v>-3.60</v>
          </cell>
          <cell r="C612">
            <v>0</v>
          </cell>
        </row>
        <row r="613">
          <cell r="A613" t="str">
            <v>GDPXCCCP1997</v>
          </cell>
          <cell r="B613">
            <v>14611</v>
          </cell>
          <cell r="C613">
            <v>0</v>
          </cell>
        </row>
        <row r="614">
          <cell r="A614" t="str">
            <v>GDPXCCCP1998</v>
          </cell>
          <cell r="B614" t="str">
            <v>-5.30</v>
          </cell>
          <cell r="C614">
            <v>0</v>
          </cell>
        </row>
        <row r="615">
          <cell r="A615" t="str">
            <v>GDPXCCCP1999</v>
          </cell>
          <cell r="B615">
            <v>14763</v>
          </cell>
          <cell r="C615">
            <v>0</v>
          </cell>
        </row>
        <row r="616">
          <cell r="A616" t="str">
            <v>GDPXCCCP2000</v>
          </cell>
          <cell r="B616" t="str">
            <v>10.00</v>
          </cell>
          <cell r="C616">
            <v>0</v>
          </cell>
        </row>
        <row r="617">
          <cell r="A617" t="str">
            <v>GDPXCCCP2001</v>
          </cell>
          <cell r="B617">
            <v>38995</v>
          </cell>
          <cell r="C617">
            <v>0</v>
          </cell>
        </row>
        <row r="618">
          <cell r="A618" t="str">
            <v>GDPXCCCP2002</v>
          </cell>
          <cell r="B618">
            <v>25659</v>
          </cell>
          <cell r="C618">
            <v>0</v>
          </cell>
        </row>
        <row r="619">
          <cell r="A619" t="str">
            <v>GDPXCCCP2003</v>
          </cell>
          <cell r="B619">
            <v>45839</v>
          </cell>
          <cell r="C619">
            <v>0</v>
          </cell>
        </row>
        <row r="620">
          <cell r="A620" t="str">
            <v>GDPXCCCP2004</v>
          </cell>
          <cell r="B620">
            <v>42552</v>
          </cell>
          <cell r="C620">
            <v>0</v>
          </cell>
        </row>
        <row r="621">
          <cell r="A621" t="str">
            <v>GDPXCCCP2005</v>
          </cell>
          <cell r="B621">
            <v>15128</v>
          </cell>
          <cell r="C621">
            <v>0</v>
          </cell>
        </row>
        <row r="622">
          <cell r="A622" t="str">
            <v>GDPXCCCP2006</v>
          </cell>
          <cell r="B622" t="str">
            <v>5.74*</v>
          </cell>
          <cell r="C622">
            <v>1</v>
          </cell>
        </row>
        <row r="623">
          <cell r="A623" t="str">
            <v>GDPXCCCP2007</v>
          </cell>
          <cell r="B623" t="str">
            <v>4.88*</v>
          </cell>
          <cell r="C623">
            <v>1</v>
          </cell>
        </row>
        <row r="624">
          <cell r="A624" t="str">
            <v>GDPXCCCP2008</v>
          </cell>
          <cell r="B624" t="str">
            <v>4.57*</v>
          </cell>
          <cell r="C624">
            <v>1</v>
          </cell>
        </row>
        <row r="625">
          <cell r="A625" t="str">
            <v>GDPXDE1996</v>
          </cell>
          <cell r="B625" t="str">
            <v>0.80</v>
          </cell>
          <cell r="C625">
            <v>0</v>
          </cell>
        </row>
        <row r="626">
          <cell r="A626" t="str">
            <v>GDPXDE1997</v>
          </cell>
          <cell r="B626">
            <v>18264</v>
          </cell>
          <cell r="C626">
            <v>0</v>
          </cell>
        </row>
        <row r="627">
          <cell r="A627" t="str">
            <v>GDPXDE1998</v>
          </cell>
          <cell r="B627">
            <v>29221</v>
          </cell>
          <cell r="C627">
            <v>0</v>
          </cell>
        </row>
        <row r="628">
          <cell r="A628" t="str">
            <v>GDPXDE1999</v>
          </cell>
          <cell r="B628">
            <v>32874</v>
          </cell>
          <cell r="C628">
            <v>0</v>
          </cell>
        </row>
        <row r="629">
          <cell r="A629" t="str">
            <v>GDPXDE2000</v>
          </cell>
          <cell r="B629">
            <v>18323</v>
          </cell>
          <cell r="C629">
            <v>0</v>
          </cell>
        </row>
        <row r="630">
          <cell r="A630" t="str">
            <v>GDPXDE2001</v>
          </cell>
          <cell r="B630">
            <v>14611</v>
          </cell>
          <cell r="C630">
            <v>0</v>
          </cell>
        </row>
        <row r="631">
          <cell r="A631" t="str">
            <v>GDPXDE2002</v>
          </cell>
          <cell r="B631" t="str">
            <v>0.10</v>
          </cell>
          <cell r="C631">
            <v>0</v>
          </cell>
        </row>
        <row r="632">
          <cell r="A632" t="str">
            <v>GDPXDE2003</v>
          </cell>
          <cell r="B632" t="str">
            <v>-0.20</v>
          </cell>
          <cell r="C632">
            <v>0</v>
          </cell>
        </row>
        <row r="633">
          <cell r="A633" t="str">
            <v>GDPXDE2004</v>
          </cell>
          <cell r="B633">
            <v>38991</v>
          </cell>
          <cell r="C633">
            <v>0</v>
          </cell>
        </row>
        <row r="634">
          <cell r="A634" t="str">
            <v>GDPXDE2005</v>
          </cell>
          <cell r="B634" t="str">
            <v>1.10*</v>
          </cell>
          <cell r="C634">
            <v>1</v>
          </cell>
        </row>
        <row r="635">
          <cell r="A635" t="str">
            <v>GDPXDE2006</v>
          </cell>
          <cell r="B635" t="str">
            <v>2.70*</v>
          </cell>
          <cell r="C635">
            <v>1</v>
          </cell>
        </row>
        <row r="636">
          <cell r="A636" t="str">
            <v>GDPXDE2007</v>
          </cell>
          <cell r="B636" t="str">
            <v>3.10*</v>
          </cell>
          <cell r="C636">
            <v>1</v>
          </cell>
        </row>
        <row r="637">
          <cell r="A637" t="str">
            <v>GDPXDE2008</v>
          </cell>
          <cell r="B637" t="str">
            <v>2.80*</v>
          </cell>
          <cell r="C637">
            <v>1</v>
          </cell>
        </row>
        <row r="638">
          <cell r="A638" t="str">
            <v>GDPXDK1996</v>
          </cell>
          <cell r="B638">
            <v>18295</v>
          </cell>
          <cell r="C638">
            <v>0</v>
          </cell>
        </row>
        <row r="639">
          <cell r="A639" t="str">
            <v>GDPXDK1997</v>
          </cell>
          <cell r="B639" t="str">
            <v>3.00</v>
          </cell>
          <cell r="C639">
            <v>0</v>
          </cell>
        </row>
        <row r="640">
          <cell r="A640" t="str">
            <v>GDPXDK1998</v>
          </cell>
          <cell r="B640">
            <v>18295</v>
          </cell>
          <cell r="C640">
            <v>0</v>
          </cell>
        </row>
        <row r="641">
          <cell r="A641" t="str">
            <v>GDPXDK1999</v>
          </cell>
          <cell r="B641">
            <v>29252</v>
          </cell>
          <cell r="C641">
            <v>0</v>
          </cell>
        </row>
        <row r="642">
          <cell r="A642" t="str">
            <v>GDPXDK2000</v>
          </cell>
          <cell r="B642">
            <v>11018</v>
          </cell>
          <cell r="C642">
            <v>0</v>
          </cell>
        </row>
        <row r="643">
          <cell r="A643" t="str">
            <v>GDPXDK2001</v>
          </cell>
          <cell r="B643" t="str">
            <v>0.70</v>
          </cell>
          <cell r="C643">
            <v>0</v>
          </cell>
        </row>
        <row r="644">
          <cell r="A644" t="str">
            <v>GDPXDK2002</v>
          </cell>
          <cell r="B644" t="str">
            <v>0.60</v>
          </cell>
          <cell r="C644">
            <v>0</v>
          </cell>
        </row>
        <row r="645">
          <cell r="A645" t="str">
            <v>GDPXDK2003</v>
          </cell>
          <cell r="B645" t="str">
            <v>0.70</v>
          </cell>
          <cell r="C645">
            <v>0</v>
          </cell>
        </row>
        <row r="646">
          <cell r="A646" t="str">
            <v>GDPXDK2004</v>
          </cell>
          <cell r="B646">
            <v>25569</v>
          </cell>
          <cell r="C646">
            <v>0</v>
          </cell>
        </row>
        <row r="647">
          <cell r="A647" t="str">
            <v>GDPXDK2005</v>
          </cell>
          <cell r="B647">
            <v>14671</v>
          </cell>
          <cell r="C647">
            <v>0</v>
          </cell>
        </row>
        <row r="648">
          <cell r="A648" t="str">
            <v>GDPXDK2006</v>
          </cell>
          <cell r="B648" t="str">
            <v>3.30*</v>
          </cell>
          <cell r="C648">
            <v>1</v>
          </cell>
        </row>
        <row r="649">
          <cell r="A649" t="str">
            <v>GDPXDK2007</v>
          </cell>
          <cell r="B649" t="str">
            <v>2.70*</v>
          </cell>
          <cell r="C649">
            <v>1</v>
          </cell>
        </row>
        <row r="650">
          <cell r="A650" t="str">
            <v>GDPXDK2008</v>
          </cell>
          <cell r="B650" t="str">
            <v>2.50*</v>
          </cell>
          <cell r="C650">
            <v>1</v>
          </cell>
        </row>
        <row r="651">
          <cell r="A651" t="str">
            <v>GDPXEEUR1996</v>
          </cell>
          <cell r="B651">
            <v>43922</v>
          </cell>
          <cell r="C651">
            <v>0</v>
          </cell>
        </row>
        <row r="652">
          <cell r="A652" t="str">
            <v>GDPXEEUR1997</v>
          </cell>
          <cell r="B652">
            <v>14671</v>
          </cell>
          <cell r="C652">
            <v>0</v>
          </cell>
        </row>
        <row r="653">
          <cell r="A653" t="str">
            <v>GDPXEEUR1998</v>
          </cell>
          <cell r="B653">
            <v>29252</v>
          </cell>
          <cell r="C653">
            <v>0</v>
          </cell>
        </row>
        <row r="654">
          <cell r="A654" t="str">
            <v>GDPXEEUR1999</v>
          </cell>
          <cell r="B654">
            <v>26724</v>
          </cell>
          <cell r="C654">
            <v>0</v>
          </cell>
        </row>
        <row r="655">
          <cell r="A655" t="str">
            <v>GDPXEEUR2000</v>
          </cell>
          <cell r="B655">
            <v>16163</v>
          </cell>
          <cell r="C655">
            <v>0</v>
          </cell>
        </row>
        <row r="656">
          <cell r="A656" t="str">
            <v>GDPXEEUR2001</v>
          </cell>
          <cell r="B656">
            <v>38809</v>
          </cell>
          <cell r="C656">
            <v>0</v>
          </cell>
        </row>
        <row r="657">
          <cell r="A657" t="str">
            <v>GDPXEEUR2002</v>
          </cell>
          <cell r="B657">
            <v>36161</v>
          </cell>
          <cell r="C657">
            <v>0</v>
          </cell>
        </row>
        <row r="658">
          <cell r="A658" t="str">
            <v>GDPXEEUR2003</v>
          </cell>
          <cell r="B658">
            <v>24532</v>
          </cell>
          <cell r="C658">
            <v>0</v>
          </cell>
        </row>
        <row r="659">
          <cell r="A659" t="str">
            <v>GDPXEEUR2004</v>
          </cell>
          <cell r="B659">
            <v>38812</v>
          </cell>
          <cell r="C659">
            <v>0</v>
          </cell>
        </row>
        <row r="660">
          <cell r="A660" t="str">
            <v>GDPXEEUR2005</v>
          </cell>
          <cell r="B660">
            <v>41365</v>
          </cell>
          <cell r="C660">
            <v>0</v>
          </cell>
        </row>
        <row r="661">
          <cell r="A661" t="str">
            <v>GDPXEEUR2006</v>
          </cell>
          <cell r="B661" t="str">
            <v>5.06*</v>
          </cell>
          <cell r="C661">
            <v>1</v>
          </cell>
        </row>
        <row r="662">
          <cell r="A662" t="str">
            <v>GDPXEEUR2007</v>
          </cell>
          <cell r="B662" t="str">
            <v>4.48*</v>
          </cell>
          <cell r="C662">
            <v>1</v>
          </cell>
        </row>
        <row r="663">
          <cell r="A663" t="str">
            <v>GDPXEEUR2008</v>
          </cell>
          <cell r="B663" t="str">
            <v>2.73*</v>
          </cell>
          <cell r="C663">
            <v>1</v>
          </cell>
        </row>
        <row r="664">
          <cell r="A664" t="str">
            <v>GDPXEMER1996</v>
          </cell>
          <cell r="B664">
            <v>11079</v>
          </cell>
          <cell r="C664">
            <v>0</v>
          </cell>
        </row>
        <row r="665">
          <cell r="A665" t="str">
            <v>GDPXEMER1997</v>
          </cell>
          <cell r="B665">
            <v>14732</v>
          </cell>
          <cell r="C665">
            <v>0</v>
          </cell>
        </row>
        <row r="666">
          <cell r="A666" t="str">
            <v>GDPXEMER1998</v>
          </cell>
          <cell r="B666" t="str">
            <v>0.60</v>
          </cell>
          <cell r="C666">
            <v>0</v>
          </cell>
        </row>
        <row r="667">
          <cell r="A667" t="str">
            <v>GDPXEMER1999</v>
          </cell>
          <cell r="B667">
            <v>32994</v>
          </cell>
          <cell r="C667">
            <v>0</v>
          </cell>
        </row>
        <row r="668">
          <cell r="A668" t="str">
            <v>GDPXEMER2000</v>
          </cell>
          <cell r="B668">
            <v>29373</v>
          </cell>
          <cell r="C668">
            <v>0</v>
          </cell>
        </row>
        <row r="669">
          <cell r="A669" t="str">
            <v>GDPXEMER2001</v>
          </cell>
          <cell r="B669">
            <v>38873</v>
          </cell>
          <cell r="C669">
            <v>0</v>
          </cell>
        </row>
        <row r="670">
          <cell r="A670" t="str">
            <v>GDPXEMER2002</v>
          </cell>
          <cell r="B670">
            <v>20210</v>
          </cell>
          <cell r="C670">
            <v>0</v>
          </cell>
        </row>
        <row r="671">
          <cell r="A671" t="str">
            <v>GDPXEMER2003</v>
          </cell>
          <cell r="B671">
            <v>44743</v>
          </cell>
          <cell r="C671">
            <v>0</v>
          </cell>
        </row>
        <row r="672">
          <cell r="A672" t="str">
            <v>GDPXEMER2004</v>
          </cell>
          <cell r="B672" t="str">
            <v>8.00</v>
          </cell>
          <cell r="C672">
            <v>0</v>
          </cell>
        </row>
        <row r="673">
          <cell r="A673" t="str">
            <v>GDPXEMER2005</v>
          </cell>
          <cell r="B673">
            <v>16984</v>
          </cell>
          <cell r="C673">
            <v>0</v>
          </cell>
        </row>
        <row r="674">
          <cell r="A674" t="str">
            <v>GDPXEMER2006</v>
          </cell>
          <cell r="B674" t="str">
            <v>7.57*</v>
          </cell>
          <cell r="C674">
            <v>1</v>
          </cell>
        </row>
        <row r="675">
          <cell r="A675" t="str">
            <v>GDPXEMER2007</v>
          </cell>
          <cell r="B675" t="str">
            <v>5.60*</v>
          </cell>
          <cell r="C675">
            <v>1</v>
          </cell>
        </row>
        <row r="676">
          <cell r="A676" t="str">
            <v>GDPXEMER2008</v>
          </cell>
          <cell r="B676" t="str">
            <v>5.99*</v>
          </cell>
          <cell r="C676">
            <v>1</v>
          </cell>
        </row>
        <row r="677">
          <cell r="A677" t="str">
            <v>GDPXEU111996</v>
          </cell>
          <cell r="B677">
            <v>14611</v>
          </cell>
          <cell r="C677">
            <v>0</v>
          </cell>
        </row>
        <row r="678">
          <cell r="A678" t="str">
            <v>GDPXEU111997</v>
          </cell>
          <cell r="B678">
            <v>10990</v>
          </cell>
          <cell r="C678">
            <v>0</v>
          </cell>
        </row>
        <row r="679">
          <cell r="A679" t="str">
            <v>GDPXEU111998</v>
          </cell>
          <cell r="B679">
            <v>29252</v>
          </cell>
          <cell r="C679">
            <v>0</v>
          </cell>
        </row>
        <row r="680">
          <cell r="A680" t="str">
            <v>GDPXEU111999</v>
          </cell>
          <cell r="B680">
            <v>32905</v>
          </cell>
          <cell r="C680">
            <v>0</v>
          </cell>
        </row>
        <row r="681">
          <cell r="A681" t="str">
            <v>GDPXEU112000</v>
          </cell>
          <cell r="B681" t="str">
            <v>4.00</v>
          </cell>
          <cell r="C681">
            <v>0</v>
          </cell>
        </row>
        <row r="682">
          <cell r="A682" t="str">
            <v>GDPXEU112001</v>
          </cell>
          <cell r="B682">
            <v>32874</v>
          </cell>
          <cell r="C682">
            <v>0</v>
          </cell>
        </row>
        <row r="683">
          <cell r="A683" t="str">
            <v>GDPXEU112002</v>
          </cell>
          <cell r="B683" t="str">
            <v>0.90</v>
          </cell>
          <cell r="C683">
            <v>0</v>
          </cell>
        </row>
        <row r="684">
          <cell r="A684" t="str">
            <v>GDPXEU112003</v>
          </cell>
          <cell r="B684" t="str">
            <v>0.80</v>
          </cell>
          <cell r="C684">
            <v>0</v>
          </cell>
        </row>
        <row r="685">
          <cell r="A685" t="str">
            <v>GDPXEU112004</v>
          </cell>
          <cell r="B685">
            <v>25569</v>
          </cell>
          <cell r="C685">
            <v>0</v>
          </cell>
        </row>
        <row r="686">
          <cell r="A686" t="str">
            <v>GDPXEU112005</v>
          </cell>
          <cell r="B686">
            <v>18264</v>
          </cell>
          <cell r="C686">
            <v>0</v>
          </cell>
        </row>
        <row r="687">
          <cell r="A687" t="str">
            <v>GDPXEU112006</v>
          </cell>
          <cell r="B687" t="str">
            <v>2.80*</v>
          </cell>
          <cell r="C687">
            <v>1</v>
          </cell>
        </row>
        <row r="688">
          <cell r="A688" t="str">
            <v>GDPXEU112007</v>
          </cell>
          <cell r="B688" t="str">
            <v>2.50*</v>
          </cell>
          <cell r="C688">
            <v>1</v>
          </cell>
        </row>
        <row r="689">
          <cell r="A689" t="str">
            <v>GDPXEU112008</v>
          </cell>
          <cell r="B689" t="str">
            <v>2.70*</v>
          </cell>
          <cell r="C689">
            <v>1</v>
          </cell>
        </row>
        <row r="690">
          <cell r="A690" t="str">
            <v>GDPXFI1996</v>
          </cell>
          <cell r="B690">
            <v>32933</v>
          </cell>
          <cell r="C690">
            <v>0</v>
          </cell>
        </row>
        <row r="691">
          <cell r="A691" t="str">
            <v>GDPXFI1997</v>
          </cell>
          <cell r="B691">
            <v>18415</v>
          </cell>
          <cell r="C691">
            <v>0</v>
          </cell>
        </row>
        <row r="692">
          <cell r="A692" t="str">
            <v>GDPXFI1998</v>
          </cell>
          <cell r="B692" t="str">
            <v>5.00</v>
          </cell>
          <cell r="C692">
            <v>0</v>
          </cell>
        </row>
        <row r="693">
          <cell r="A693" t="str">
            <v>GDPXFI1999</v>
          </cell>
          <cell r="B693">
            <v>32933</v>
          </cell>
          <cell r="C693">
            <v>0</v>
          </cell>
        </row>
        <row r="694">
          <cell r="A694" t="str">
            <v>GDPXFI2000</v>
          </cell>
          <cell r="B694">
            <v>11079</v>
          </cell>
          <cell r="C694">
            <v>0</v>
          </cell>
        </row>
        <row r="695">
          <cell r="A695" t="str">
            <v>GDPXFI2001</v>
          </cell>
          <cell r="B695">
            <v>18295</v>
          </cell>
          <cell r="C695">
            <v>0</v>
          </cell>
        </row>
        <row r="696">
          <cell r="A696" t="str">
            <v>GDPXFI2002</v>
          </cell>
          <cell r="B696">
            <v>21916</v>
          </cell>
          <cell r="C696">
            <v>0</v>
          </cell>
        </row>
        <row r="697">
          <cell r="A697" t="str">
            <v>GDPXFI2003</v>
          </cell>
          <cell r="B697">
            <v>32874</v>
          </cell>
          <cell r="C697">
            <v>0</v>
          </cell>
        </row>
        <row r="698">
          <cell r="A698" t="str">
            <v>GDPXFI2004</v>
          </cell>
          <cell r="B698">
            <v>11018</v>
          </cell>
          <cell r="C698">
            <v>0</v>
          </cell>
        </row>
        <row r="699">
          <cell r="A699" t="str">
            <v>GDPXFI2005</v>
          </cell>
          <cell r="B699" t="str">
            <v>3.00</v>
          </cell>
          <cell r="C699">
            <v>0</v>
          </cell>
        </row>
        <row r="700">
          <cell r="A700" t="str">
            <v>GDPXFI2006</v>
          </cell>
          <cell r="B700" t="str">
            <v>4.80*</v>
          </cell>
          <cell r="C700">
            <v>1</v>
          </cell>
        </row>
        <row r="701">
          <cell r="A701" t="str">
            <v>GDPXFI2007</v>
          </cell>
          <cell r="B701" t="str">
            <v>3.00*</v>
          </cell>
          <cell r="C701">
            <v>1</v>
          </cell>
        </row>
        <row r="702">
          <cell r="A702" t="str">
            <v>GDPXFI2008</v>
          </cell>
          <cell r="B702" t="str">
            <v>2.70*</v>
          </cell>
          <cell r="C702">
            <v>1</v>
          </cell>
        </row>
        <row r="703">
          <cell r="A703" t="str">
            <v>GDPXFR1996</v>
          </cell>
          <cell r="B703" t="str">
            <v>1.00</v>
          </cell>
          <cell r="C703">
            <v>0</v>
          </cell>
        </row>
        <row r="704">
          <cell r="A704" t="str">
            <v>GDPXFR1997</v>
          </cell>
          <cell r="B704">
            <v>32874</v>
          </cell>
          <cell r="C704">
            <v>0</v>
          </cell>
        </row>
        <row r="705">
          <cell r="A705" t="str">
            <v>GDPXFR1998</v>
          </cell>
          <cell r="B705">
            <v>14671</v>
          </cell>
          <cell r="C705">
            <v>0</v>
          </cell>
        </row>
        <row r="706">
          <cell r="A706" t="str">
            <v>GDPXFR1999</v>
          </cell>
          <cell r="B706">
            <v>43891</v>
          </cell>
          <cell r="C706">
            <v>0</v>
          </cell>
        </row>
        <row r="707">
          <cell r="A707" t="str">
            <v>GDPXFR2000</v>
          </cell>
          <cell r="B707">
            <v>38994</v>
          </cell>
          <cell r="C707">
            <v>0</v>
          </cell>
        </row>
        <row r="708">
          <cell r="A708" t="str">
            <v>GDPXFR2001</v>
          </cell>
          <cell r="B708">
            <v>38992</v>
          </cell>
          <cell r="C708">
            <v>0</v>
          </cell>
        </row>
        <row r="709">
          <cell r="A709" t="str">
            <v>GDPXFR2002</v>
          </cell>
          <cell r="B709">
            <v>10959</v>
          </cell>
          <cell r="C709">
            <v>0</v>
          </cell>
        </row>
        <row r="710">
          <cell r="A710" t="str">
            <v>GDPXFR2003</v>
          </cell>
          <cell r="B710" t="str">
            <v>0.90</v>
          </cell>
          <cell r="C710">
            <v>0</v>
          </cell>
        </row>
        <row r="711">
          <cell r="A711" t="str">
            <v>GDPXFR2004</v>
          </cell>
          <cell r="B711">
            <v>38992</v>
          </cell>
          <cell r="C711">
            <v>0</v>
          </cell>
        </row>
        <row r="712">
          <cell r="A712" t="str">
            <v>GDPXFR2005</v>
          </cell>
          <cell r="B712" t="str">
            <v>1.60*</v>
          </cell>
          <cell r="C712">
            <v>1</v>
          </cell>
        </row>
        <row r="713">
          <cell r="A713" t="str">
            <v>GDPXFR2006</v>
          </cell>
          <cell r="B713" t="str">
            <v>2.40*</v>
          </cell>
          <cell r="C713">
            <v>1</v>
          </cell>
        </row>
        <row r="714">
          <cell r="A714" t="str">
            <v>GDPXFR2007</v>
          </cell>
          <cell r="B714" t="str">
            <v>2.60*</v>
          </cell>
          <cell r="C714">
            <v>1</v>
          </cell>
        </row>
        <row r="715">
          <cell r="A715" t="str">
            <v>GDPXFR2008</v>
          </cell>
          <cell r="B715" t="str">
            <v>2.10*</v>
          </cell>
          <cell r="C715">
            <v>1</v>
          </cell>
        </row>
        <row r="716">
          <cell r="A716" t="str">
            <v>GDPXG3XX1996</v>
          </cell>
          <cell r="B716">
            <v>29252</v>
          </cell>
          <cell r="C716">
            <v>0</v>
          </cell>
        </row>
        <row r="717">
          <cell r="A717" t="str">
            <v>GDPXG3XX1997</v>
          </cell>
          <cell r="B717">
            <v>43891</v>
          </cell>
          <cell r="C717">
            <v>0</v>
          </cell>
        </row>
        <row r="718">
          <cell r="A718" t="str">
            <v>GDPXG3XX1998</v>
          </cell>
          <cell r="B718">
            <v>18295</v>
          </cell>
          <cell r="C718">
            <v>0</v>
          </cell>
        </row>
        <row r="719">
          <cell r="A719" t="str">
            <v>GDPXG3XX1999</v>
          </cell>
          <cell r="B719">
            <v>32174</v>
          </cell>
          <cell r="C719">
            <v>0</v>
          </cell>
        </row>
        <row r="720">
          <cell r="A720" t="str">
            <v>GDPXG3XX2000</v>
          </cell>
          <cell r="B720">
            <v>22341</v>
          </cell>
          <cell r="C720">
            <v>0</v>
          </cell>
        </row>
        <row r="721">
          <cell r="A721" t="str">
            <v>GDPXG3XX2001</v>
          </cell>
          <cell r="B721">
            <v>38869</v>
          </cell>
          <cell r="C721">
            <v>0</v>
          </cell>
        </row>
        <row r="722">
          <cell r="A722" t="str">
            <v>GDPXG3XX2002</v>
          </cell>
          <cell r="B722">
            <v>38749</v>
          </cell>
          <cell r="C722">
            <v>0</v>
          </cell>
        </row>
        <row r="723">
          <cell r="A723" t="str">
            <v>GDPXG3XX2003</v>
          </cell>
          <cell r="B723">
            <v>28126</v>
          </cell>
          <cell r="C723">
            <v>0</v>
          </cell>
        </row>
        <row r="724">
          <cell r="A724" t="str">
            <v>GDPXG3XX2004</v>
          </cell>
          <cell r="B724">
            <v>28522</v>
          </cell>
          <cell r="C724">
            <v>0</v>
          </cell>
        </row>
        <row r="725">
          <cell r="A725" t="str">
            <v>GDPXG3XX2005</v>
          </cell>
          <cell r="B725">
            <v>18295</v>
          </cell>
          <cell r="C725">
            <v>0</v>
          </cell>
        </row>
        <row r="726">
          <cell r="A726" t="str">
            <v>GDPXG3XX2006</v>
          </cell>
          <cell r="B726" t="str">
            <v>2.95*</v>
          </cell>
          <cell r="C726">
            <v>1</v>
          </cell>
        </row>
        <row r="727">
          <cell r="A727" t="str">
            <v>GDPXG3XX2007</v>
          </cell>
          <cell r="B727" t="str">
            <v>2.26*</v>
          </cell>
          <cell r="C727">
            <v>1</v>
          </cell>
        </row>
        <row r="728">
          <cell r="A728" t="str">
            <v>GDPXG3XX2008</v>
          </cell>
          <cell r="B728" t="str">
            <v>2.54*</v>
          </cell>
          <cell r="C728">
            <v>1</v>
          </cell>
        </row>
        <row r="729">
          <cell r="A729" t="str">
            <v>GDPXIT1996</v>
          </cell>
          <cell r="B729">
            <v>38991</v>
          </cell>
          <cell r="C729">
            <v>0</v>
          </cell>
        </row>
        <row r="730">
          <cell r="A730" t="str">
            <v>GDPXIT1997</v>
          </cell>
          <cell r="B730" t="str">
            <v>2.00</v>
          </cell>
          <cell r="C730">
            <v>0</v>
          </cell>
        </row>
        <row r="731">
          <cell r="A731" t="str">
            <v>GDPXIT1998</v>
          </cell>
          <cell r="B731">
            <v>29221</v>
          </cell>
          <cell r="C731">
            <v>0</v>
          </cell>
        </row>
        <row r="732">
          <cell r="A732" t="str">
            <v>GDPXIT1999</v>
          </cell>
          <cell r="B732">
            <v>25569</v>
          </cell>
          <cell r="C732">
            <v>0</v>
          </cell>
        </row>
        <row r="733">
          <cell r="A733" t="str">
            <v>GDPXIT2000</v>
          </cell>
          <cell r="B733" t="str">
            <v>3.00</v>
          </cell>
          <cell r="C733">
            <v>0</v>
          </cell>
        </row>
        <row r="734">
          <cell r="A734" t="str">
            <v>GDPXIT2001</v>
          </cell>
          <cell r="B734">
            <v>29221</v>
          </cell>
          <cell r="C734">
            <v>0</v>
          </cell>
        </row>
        <row r="735">
          <cell r="A735" t="str">
            <v>GDPXIT2002</v>
          </cell>
          <cell r="B735" t="str">
            <v>0.40</v>
          </cell>
          <cell r="C735">
            <v>0</v>
          </cell>
        </row>
        <row r="736">
          <cell r="A736" t="str">
            <v>GDPXIT2003</v>
          </cell>
          <cell r="B736" t="str">
            <v>0.30</v>
          </cell>
          <cell r="C736">
            <v>0</v>
          </cell>
        </row>
        <row r="737">
          <cell r="A737" t="str">
            <v>GDPXIT2004</v>
          </cell>
          <cell r="B737">
            <v>43831</v>
          </cell>
          <cell r="C737">
            <v>0</v>
          </cell>
        </row>
        <row r="738">
          <cell r="A738" t="str">
            <v>GDPXIT2005</v>
          </cell>
          <cell r="B738" t="str">
            <v>0.20*</v>
          </cell>
          <cell r="C738">
            <v>1</v>
          </cell>
        </row>
        <row r="739">
          <cell r="A739" t="str">
            <v>GDPXIT2006</v>
          </cell>
          <cell r="B739" t="str">
            <v>2.20*</v>
          </cell>
          <cell r="C739">
            <v>1</v>
          </cell>
        </row>
        <row r="740">
          <cell r="A740" t="str">
            <v>GDPXIT2007</v>
          </cell>
          <cell r="B740" t="str">
            <v>2.40*</v>
          </cell>
          <cell r="C740">
            <v>1</v>
          </cell>
        </row>
        <row r="741">
          <cell r="A741" t="str">
            <v>GDPXIT2008</v>
          </cell>
          <cell r="B741" t="str">
            <v>2.10*</v>
          </cell>
          <cell r="C741">
            <v>1</v>
          </cell>
        </row>
        <row r="742">
          <cell r="A742" t="str">
            <v>GDPXJP1996</v>
          </cell>
          <cell r="B742">
            <v>18323</v>
          </cell>
          <cell r="C742">
            <v>0</v>
          </cell>
        </row>
        <row r="743">
          <cell r="A743" t="str">
            <v>GDPXJP1997</v>
          </cell>
          <cell r="B743">
            <v>29221</v>
          </cell>
          <cell r="C743">
            <v>0</v>
          </cell>
        </row>
        <row r="744">
          <cell r="A744" t="str">
            <v>GDPXJP1998</v>
          </cell>
          <cell r="B744" t="str">
            <v>-1.10</v>
          </cell>
          <cell r="C744">
            <v>0</v>
          </cell>
        </row>
        <row r="745">
          <cell r="A745" t="str">
            <v>GDPXJP1999</v>
          </cell>
          <cell r="B745" t="str">
            <v>-0.10</v>
          </cell>
          <cell r="C745">
            <v>0</v>
          </cell>
        </row>
        <row r="746">
          <cell r="A746" t="str">
            <v>GDPXJP2000</v>
          </cell>
          <cell r="B746">
            <v>32905</v>
          </cell>
          <cell r="C746">
            <v>0</v>
          </cell>
        </row>
        <row r="747">
          <cell r="A747" t="str">
            <v>GDPXJP2001</v>
          </cell>
          <cell r="B747" t="str">
            <v>0.40</v>
          </cell>
          <cell r="C747">
            <v>0</v>
          </cell>
        </row>
        <row r="748">
          <cell r="A748" t="str">
            <v>GDPXJP2002</v>
          </cell>
          <cell r="B748" t="str">
            <v>0.10</v>
          </cell>
          <cell r="C748">
            <v>0</v>
          </cell>
        </row>
        <row r="749">
          <cell r="A749" t="str">
            <v>GDPXJP2003</v>
          </cell>
          <cell r="B749">
            <v>29221</v>
          </cell>
          <cell r="C749">
            <v>0</v>
          </cell>
        </row>
        <row r="750">
          <cell r="A750" t="str">
            <v>GDPXJP2004</v>
          </cell>
          <cell r="B750">
            <v>10990</v>
          </cell>
          <cell r="C750">
            <v>0</v>
          </cell>
        </row>
        <row r="751">
          <cell r="A751" t="str">
            <v>GDPXJP2005</v>
          </cell>
          <cell r="B751">
            <v>21947</v>
          </cell>
          <cell r="C751">
            <v>0</v>
          </cell>
        </row>
        <row r="752">
          <cell r="A752" t="str">
            <v>GDPXJP2006</v>
          </cell>
          <cell r="B752" t="str">
            <v>2.60*</v>
          </cell>
          <cell r="C752">
            <v>1</v>
          </cell>
        </row>
        <row r="753">
          <cell r="A753" t="str">
            <v>GDPXJP2007</v>
          </cell>
          <cell r="B753" t="str">
            <v>2.00*</v>
          </cell>
          <cell r="C753">
            <v>1</v>
          </cell>
        </row>
        <row r="754">
          <cell r="A754" t="str">
            <v>GDPXJP2008</v>
          </cell>
          <cell r="B754" t="str">
            <v>2.30*</v>
          </cell>
          <cell r="C754">
            <v>1</v>
          </cell>
        </row>
        <row r="755">
          <cell r="A755" t="str">
            <v>GDPXLATA1996</v>
          </cell>
          <cell r="B755">
            <v>14702</v>
          </cell>
          <cell r="C755">
            <v>0</v>
          </cell>
        </row>
        <row r="756">
          <cell r="A756" t="str">
            <v>GDPXLATA1997</v>
          </cell>
          <cell r="B756">
            <v>11079</v>
          </cell>
          <cell r="C756">
            <v>0</v>
          </cell>
        </row>
        <row r="757">
          <cell r="A757" t="str">
            <v>GDPXLATA1998</v>
          </cell>
          <cell r="B757">
            <v>32874</v>
          </cell>
          <cell r="C757">
            <v>0</v>
          </cell>
        </row>
        <row r="758">
          <cell r="A758" t="str">
            <v>GDPXLATA1999</v>
          </cell>
          <cell r="B758">
            <v>39052</v>
          </cell>
          <cell r="C758">
            <v>0</v>
          </cell>
        </row>
        <row r="759">
          <cell r="A759" t="str">
            <v>GDPXLATA2000</v>
          </cell>
          <cell r="B759">
            <v>45383</v>
          </cell>
          <cell r="C759">
            <v>0</v>
          </cell>
        </row>
        <row r="760">
          <cell r="A760" t="str">
            <v>GDPXLATA2001</v>
          </cell>
          <cell r="B760" t="str">
            <v>-0.16</v>
          </cell>
          <cell r="C760">
            <v>0</v>
          </cell>
        </row>
        <row r="761">
          <cell r="A761" t="str">
            <v>GDPXLATA2002</v>
          </cell>
          <cell r="B761" t="str">
            <v>-0.60</v>
          </cell>
          <cell r="C761">
            <v>0</v>
          </cell>
        </row>
        <row r="762">
          <cell r="A762" t="str">
            <v>GDPXLATA2003</v>
          </cell>
          <cell r="B762">
            <v>44593</v>
          </cell>
          <cell r="C762">
            <v>0</v>
          </cell>
        </row>
        <row r="763">
          <cell r="A763" t="str">
            <v>GDPXLATA2004</v>
          </cell>
          <cell r="B763">
            <v>13636</v>
          </cell>
          <cell r="C763">
            <v>0</v>
          </cell>
        </row>
        <row r="764">
          <cell r="A764" t="str">
            <v>GDPXLATA2005</v>
          </cell>
          <cell r="B764">
            <v>24532</v>
          </cell>
          <cell r="C764">
            <v>0</v>
          </cell>
        </row>
        <row r="765">
          <cell r="A765" t="str">
            <v>GDPXLATA2006</v>
          </cell>
          <cell r="B765" t="str">
            <v>3.79*</v>
          </cell>
          <cell r="C765">
            <v>1</v>
          </cell>
        </row>
        <row r="766">
          <cell r="A766" t="str">
            <v>GDPXLATA2007</v>
          </cell>
          <cell r="B766" t="str">
            <v>3.72*</v>
          </cell>
          <cell r="C766">
            <v>1</v>
          </cell>
        </row>
        <row r="767">
          <cell r="A767" t="str">
            <v>GDPXLATA2008</v>
          </cell>
          <cell r="B767" t="str">
            <v>2.90*</v>
          </cell>
          <cell r="C767">
            <v>1</v>
          </cell>
        </row>
        <row r="768">
          <cell r="A768" t="str">
            <v>GDPXNO1996</v>
          </cell>
          <cell r="B768">
            <v>11079</v>
          </cell>
          <cell r="C768">
            <v>0</v>
          </cell>
        </row>
        <row r="769">
          <cell r="A769" t="str">
            <v>GDPXNO1997</v>
          </cell>
          <cell r="B769">
            <v>43952</v>
          </cell>
          <cell r="C769">
            <v>0</v>
          </cell>
        </row>
        <row r="770">
          <cell r="A770" t="str">
            <v>GDPXNO1998</v>
          </cell>
          <cell r="B770">
            <v>21947</v>
          </cell>
          <cell r="C770">
            <v>0</v>
          </cell>
        </row>
        <row r="771">
          <cell r="A771" t="str">
            <v>GDPXNO1999</v>
          </cell>
          <cell r="B771">
            <v>38992</v>
          </cell>
          <cell r="C771">
            <v>0</v>
          </cell>
        </row>
        <row r="772">
          <cell r="A772" t="str">
            <v>GDPXNO2000</v>
          </cell>
          <cell r="B772">
            <v>29252</v>
          </cell>
          <cell r="C772">
            <v>0</v>
          </cell>
        </row>
        <row r="773">
          <cell r="A773" t="str">
            <v>GDPXNO2001</v>
          </cell>
          <cell r="B773">
            <v>25600</v>
          </cell>
          <cell r="C773">
            <v>0</v>
          </cell>
        </row>
        <row r="774">
          <cell r="A774" t="str">
            <v>GDPXNO2002</v>
          </cell>
          <cell r="B774">
            <v>38991</v>
          </cell>
          <cell r="C774">
            <v>0</v>
          </cell>
        </row>
        <row r="775">
          <cell r="A775" t="str">
            <v>GDPXNO2003</v>
          </cell>
          <cell r="B775">
            <v>38991</v>
          </cell>
          <cell r="C775">
            <v>0</v>
          </cell>
        </row>
        <row r="776">
          <cell r="A776" t="str">
            <v>GDPXNO2004</v>
          </cell>
          <cell r="B776">
            <v>38993</v>
          </cell>
          <cell r="C776">
            <v>0</v>
          </cell>
        </row>
        <row r="777">
          <cell r="A777" t="str">
            <v>GDPXNO2005</v>
          </cell>
          <cell r="B777">
            <v>10990</v>
          </cell>
          <cell r="C777">
            <v>0</v>
          </cell>
        </row>
        <row r="778">
          <cell r="A778" t="str">
            <v>GDPXNO2006</v>
          </cell>
          <cell r="B778" t="str">
            <v>2.50*</v>
          </cell>
          <cell r="C778">
            <v>1</v>
          </cell>
        </row>
        <row r="779">
          <cell r="A779" t="str">
            <v>GDPXNO2007</v>
          </cell>
          <cell r="B779" t="str">
            <v>3.10*</v>
          </cell>
          <cell r="C779">
            <v>1</v>
          </cell>
        </row>
        <row r="780">
          <cell r="A780" t="str">
            <v>GDPXNO2008</v>
          </cell>
          <cell r="B780" t="str">
            <v>2.50*</v>
          </cell>
          <cell r="C780">
            <v>1</v>
          </cell>
        </row>
        <row r="781">
          <cell r="A781" t="str">
            <v>GDPXNORD1996</v>
          </cell>
          <cell r="B781" t="str">
            <v>3.00</v>
          </cell>
          <cell r="C781">
            <v>0</v>
          </cell>
        </row>
        <row r="782">
          <cell r="A782" t="str">
            <v>GDPXNORD1997</v>
          </cell>
          <cell r="B782" t="str">
            <v>4.00</v>
          </cell>
          <cell r="C782">
            <v>0</v>
          </cell>
        </row>
        <row r="783">
          <cell r="A783" t="str">
            <v>GDPXNORD1998</v>
          </cell>
          <cell r="B783">
            <v>11018</v>
          </cell>
          <cell r="C783">
            <v>0</v>
          </cell>
        </row>
        <row r="784">
          <cell r="A784" t="str">
            <v>GDPXNORD1999</v>
          </cell>
          <cell r="B784">
            <v>12479</v>
          </cell>
          <cell r="C784">
            <v>0</v>
          </cell>
        </row>
        <row r="785">
          <cell r="A785" t="str">
            <v>GDPXNORD2000</v>
          </cell>
          <cell r="B785">
            <v>33664</v>
          </cell>
          <cell r="C785">
            <v>0</v>
          </cell>
        </row>
        <row r="786">
          <cell r="A786" t="str">
            <v>GDPXNORD2001</v>
          </cell>
          <cell r="B786">
            <v>24108</v>
          </cell>
          <cell r="C786">
            <v>0</v>
          </cell>
        </row>
        <row r="787">
          <cell r="A787" t="str">
            <v>GDPXNORD2002</v>
          </cell>
          <cell r="B787">
            <v>13516</v>
          </cell>
          <cell r="C787">
            <v>0</v>
          </cell>
        </row>
        <row r="788">
          <cell r="A788" t="str">
            <v>GDPXNORD2003</v>
          </cell>
          <cell r="B788">
            <v>14611</v>
          </cell>
          <cell r="C788">
            <v>0</v>
          </cell>
        </row>
        <row r="789">
          <cell r="A789" t="str">
            <v>GDPXNORD2004</v>
          </cell>
          <cell r="B789">
            <v>31079</v>
          </cell>
          <cell r="C789">
            <v>0</v>
          </cell>
        </row>
        <row r="790">
          <cell r="A790" t="str">
            <v>GDPXNORD2005</v>
          </cell>
          <cell r="B790">
            <v>29983</v>
          </cell>
          <cell r="C790">
            <v>0</v>
          </cell>
        </row>
        <row r="791">
          <cell r="A791" t="str">
            <v>GDPXNORD2006</v>
          </cell>
          <cell r="B791" t="str">
            <v>3.73*</v>
          </cell>
          <cell r="C791">
            <v>1</v>
          </cell>
        </row>
        <row r="792">
          <cell r="A792" t="str">
            <v>GDPXNORD2007</v>
          </cell>
          <cell r="B792" t="str">
            <v>3.12*</v>
          </cell>
          <cell r="C792">
            <v>1</v>
          </cell>
        </row>
        <row r="793">
          <cell r="A793" t="str">
            <v>GDPXNORD2008</v>
          </cell>
          <cell r="B793" t="str">
            <v>2.65*</v>
          </cell>
          <cell r="C793">
            <v>1</v>
          </cell>
        </row>
        <row r="794">
          <cell r="A794" t="str">
            <v>GDPXSE1996</v>
          </cell>
          <cell r="B794">
            <v>10959</v>
          </cell>
          <cell r="C794">
            <v>0</v>
          </cell>
        </row>
        <row r="795">
          <cell r="A795" t="str">
            <v>GDPXSE1997</v>
          </cell>
          <cell r="B795">
            <v>21947</v>
          </cell>
          <cell r="C795">
            <v>0</v>
          </cell>
        </row>
        <row r="796">
          <cell r="A796" t="str">
            <v>GDPXSE1998</v>
          </cell>
          <cell r="B796">
            <v>21976</v>
          </cell>
          <cell r="C796">
            <v>0</v>
          </cell>
        </row>
        <row r="797">
          <cell r="A797" t="str">
            <v>GDPXSE1999</v>
          </cell>
          <cell r="B797">
            <v>11049</v>
          </cell>
          <cell r="C797">
            <v>0</v>
          </cell>
        </row>
        <row r="798">
          <cell r="A798" t="str">
            <v>GDPXSE2000</v>
          </cell>
          <cell r="B798">
            <v>14702</v>
          </cell>
          <cell r="C798">
            <v>0</v>
          </cell>
        </row>
        <row r="799">
          <cell r="A799" t="str">
            <v>GDPXSE2001</v>
          </cell>
          <cell r="B799">
            <v>43831</v>
          </cell>
          <cell r="C799">
            <v>0</v>
          </cell>
        </row>
        <row r="800">
          <cell r="A800" t="str">
            <v>GDPXSE2002</v>
          </cell>
          <cell r="B800" t="str">
            <v>2.00</v>
          </cell>
          <cell r="C800">
            <v>0</v>
          </cell>
        </row>
        <row r="801">
          <cell r="A801" t="str">
            <v>GDPXSE2003</v>
          </cell>
          <cell r="B801">
            <v>29221</v>
          </cell>
          <cell r="C801">
            <v>0</v>
          </cell>
        </row>
        <row r="802">
          <cell r="A802" t="str">
            <v>GDPXSE2004</v>
          </cell>
          <cell r="B802">
            <v>11018</v>
          </cell>
          <cell r="C802">
            <v>0</v>
          </cell>
        </row>
        <row r="803">
          <cell r="A803" t="str">
            <v>GDPXSE2005</v>
          </cell>
          <cell r="B803">
            <v>25600</v>
          </cell>
          <cell r="C803">
            <v>0</v>
          </cell>
        </row>
        <row r="804">
          <cell r="A804" t="str">
            <v>GDPXSE2006</v>
          </cell>
          <cell r="B804" t="str">
            <v>4.40*</v>
          </cell>
          <cell r="C804">
            <v>1</v>
          </cell>
        </row>
        <row r="805">
          <cell r="A805" t="str">
            <v>GDPXSE2007</v>
          </cell>
          <cell r="B805" t="str">
            <v>3.50*</v>
          </cell>
          <cell r="C805">
            <v>1</v>
          </cell>
        </row>
        <row r="806">
          <cell r="A806" t="str">
            <v>GDPXSE2008</v>
          </cell>
          <cell r="B806" t="str">
            <v>2.80*</v>
          </cell>
          <cell r="C806">
            <v>1</v>
          </cell>
        </row>
        <row r="807">
          <cell r="A807" t="str">
            <v>GDPXSP1996</v>
          </cell>
          <cell r="B807">
            <v>14642</v>
          </cell>
          <cell r="C807">
            <v>0</v>
          </cell>
        </row>
        <row r="808">
          <cell r="A808" t="str">
            <v>GDPXSP1997</v>
          </cell>
          <cell r="B808" t="str">
            <v>4.00</v>
          </cell>
          <cell r="C808">
            <v>0</v>
          </cell>
        </row>
        <row r="809">
          <cell r="A809" t="str">
            <v>GDPXSP1998</v>
          </cell>
          <cell r="B809">
            <v>11049</v>
          </cell>
          <cell r="C809">
            <v>0</v>
          </cell>
        </row>
        <row r="810">
          <cell r="A810" t="str">
            <v>GDPXSP1999</v>
          </cell>
          <cell r="B810">
            <v>25659</v>
          </cell>
          <cell r="C810">
            <v>0</v>
          </cell>
        </row>
        <row r="811">
          <cell r="A811" t="str">
            <v>GDPXSP2000</v>
          </cell>
          <cell r="B811" t="str">
            <v>5.00</v>
          </cell>
          <cell r="C811">
            <v>0</v>
          </cell>
        </row>
        <row r="812">
          <cell r="A812" t="str">
            <v>GDPXSP2001</v>
          </cell>
          <cell r="B812">
            <v>18323</v>
          </cell>
          <cell r="C812">
            <v>0</v>
          </cell>
        </row>
        <row r="813">
          <cell r="A813" t="str">
            <v>GDPXSP2002</v>
          </cell>
          <cell r="B813">
            <v>25600</v>
          </cell>
          <cell r="C813">
            <v>0</v>
          </cell>
        </row>
        <row r="814">
          <cell r="A814" t="str">
            <v>GDPXSP2003</v>
          </cell>
          <cell r="B814" t="str">
            <v>3.00</v>
          </cell>
          <cell r="C814">
            <v>0</v>
          </cell>
        </row>
        <row r="815">
          <cell r="A815" t="str">
            <v>GDPXSP2004</v>
          </cell>
          <cell r="B815">
            <v>38993</v>
          </cell>
          <cell r="C815">
            <v>0</v>
          </cell>
        </row>
        <row r="816">
          <cell r="A816" t="str">
            <v>GDPXSP2005</v>
          </cell>
          <cell r="B816" t="str">
            <v>3.30*</v>
          </cell>
          <cell r="C816">
            <v>1</v>
          </cell>
        </row>
        <row r="817">
          <cell r="A817" t="str">
            <v>GDPXSP2006</v>
          </cell>
          <cell r="B817" t="str">
            <v>3.10*</v>
          </cell>
          <cell r="C817">
            <v>1</v>
          </cell>
        </row>
        <row r="818">
          <cell r="A818" t="str">
            <v>GDPXSP2007</v>
          </cell>
          <cell r="B818" t="str">
            <v>3.30*</v>
          </cell>
          <cell r="C818">
            <v>1</v>
          </cell>
        </row>
        <row r="819">
          <cell r="A819" t="str">
            <v>GDPXSP2008</v>
          </cell>
          <cell r="B819" t="str">
            <v>2.70*</v>
          </cell>
          <cell r="C819">
            <v>1</v>
          </cell>
        </row>
        <row r="820">
          <cell r="A820" t="str">
            <v>GDPXUK1996</v>
          </cell>
          <cell r="B820">
            <v>21947</v>
          </cell>
          <cell r="C820">
            <v>0</v>
          </cell>
        </row>
        <row r="821">
          <cell r="A821" t="str">
            <v>GDPXUK1997</v>
          </cell>
          <cell r="B821">
            <v>18323</v>
          </cell>
          <cell r="C821">
            <v>0</v>
          </cell>
        </row>
        <row r="822">
          <cell r="A822" t="str">
            <v>GDPXUK1998</v>
          </cell>
          <cell r="B822">
            <v>10990</v>
          </cell>
          <cell r="C822">
            <v>0</v>
          </cell>
        </row>
        <row r="823">
          <cell r="A823" t="str">
            <v>GDPXUK1999</v>
          </cell>
          <cell r="B823" t="str">
            <v>0.50*</v>
          </cell>
          <cell r="C823">
            <v>1</v>
          </cell>
        </row>
        <row r="824">
          <cell r="A824" t="str">
            <v>GDPXUK2000</v>
          </cell>
          <cell r="B824" t="str">
            <v>0.70*</v>
          </cell>
          <cell r="C824">
            <v>1</v>
          </cell>
        </row>
        <row r="825">
          <cell r="A825" t="str">
            <v>GDPXUK2001</v>
          </cell>
          <cell r="B825" t="str">
            <v>3.00*</v>
          </cell>
          <cell r="C825">
            <v>1</v>
          </cell>
        </row>
        <row r="826">
          <cell r="A826" t="str">
            <v>GDPXUS1996</v>
          </cell>
          <cell r="B826">
            <v>21976</v>
          </cell>
          <cell r="C826">
            <v>0</v>
          </cell>
        </row>
        <row r="827">
          <cell r="A827" t="str">
            <v>GDPXUS1997</v>
          </cell>
          <cell r="B827">
            <v>18354</v>
          </cell>
          <cell r="C827">
            <v>0</v>
          </cell>
        </row>
        <row r="828">
          <cell r="A828" t="str">
            <v>GDPXUS1998</v>
          </cell>
          <cell r="B828">
            <v>43922</v>
          </cell>
          <cell r="C828">
            <v>0</v>
          </cell>
        </row>
        <row r="829">
          <cell r="A829" t="str">
            <v>GDPXUS1999</v>
          </cell>
          <cell r="B829">
            <v>14702</v>
          </cell>
          <cell r="C829">
            <v>0</v>
          </cell>
        </row>
        <row r="830">
          <cell r="A830" t="str">
            <v>GDPXUS2000</v>
          </cell>
          <cell r="B830">
            <v>25628</v>
          </cell>
          <cell r="C830">
            <v>0</v>
          </cell>
        </row>
        <row r="831">
          <cell r="A831" t="str">
            <v>GDPXUS2001</v>
          </cell>
          <cell r="B831" t="str">
            <v>0.80</v>
          </cell>
          <cell r="C831">
            <v>0</v>
          </cell>
        </row>
        <row r="832">
          <cell r="A832" t="str">
            <v>GDPXUS2002</v>
          </cell>
          <cell r="B832">
            <v>21916</v>
          </cell>
          <cell r="C832">
            <v>0</v>
          </cell>
        </row>
        <row r="833">
          <cell r="A833" t="str">
            <v>GDPXUS2003</v>
          </cell>
          <cell r="B833">
            <v>18295</v>
          </cell>
          <cell r="C833">
            <v>0</v>
          </cell>
        </row>
        <row r="834">
          <cell r="A834" t="str">
            <v>GDPXUS2004</v>
          </cell>
          <cell r="B834">
            <v>32933</v>
          </cell>
          <cell r="C834">
            <v>0</v>
          </cell>
        </row>
        <row r="835">
          <cell r="A835" t="str">
            <v>GDPXUS2005</v>
          </cell>
          <cell r="B835">
            <v>43891</v>
          </cell>
          <cell r="C835">
            <v>0</v>
          </cell>
        </row>
        <row r="836">
          <cell r="A836" t="str">
            <v>GDPXUS2006</v>
          </cell>
          <cell r="B836" t="str">
            <v>3.30*</v>
          </cell>
          <cell r="C836">
            <v>1</v>
          </cell>
        </row>
        <row r="837">
          <cell r="A837" t="str">
            <v>GDPXUS2007</v>
          </cell>
          <cell r="B837" t="str">
            <v>2.20*</v>
          </cell>
          <cell r="C837">
            <v>1</v>
          </cell>
        </row>
        <row r="838">
          <cell r="A838" t="str">
            <v>GDPXUS2008</v>
          </cell>
          <cell r="B838" t="str">
            <v>2.50*</v>
          </cell>
          <cell r="C838">
            <v>1</v>
          </cell>
        </row>
        <row r="839">
          <cell r="A839" t="str">
            <v>GDPXWRLD1996</v>
          </cell>
          <cell r="B839">
            <v>14671</v>
          </cell>
          <cell r="C839">
            <v>0</v>
          </cell>
        </row>
        <row r="840">
          <cell r="A840" t="str">
            <v>GDPXWRLD1997</v>
          </cell>
          <cell r="B840">
            <v>25628</v>
          </cell>
          <cell r="C840">
            <v>0</v>
          </cell>
        </row>
        <row r="841">
          <cell r="A841" t="str">
            <v>GDPXWRLD1998</v>
          </cell>
          <cell r="B841">
            <v>21916</v>
          </cell>
          <cell r="C841">
            <v>0</v>
          </cell>
        </row>
        <row r="842">
          <cell r="A842" t="str">
            <v>GDPXWRLD1999</v>
          </cell>
          <cell r="B842">
            <v>38964</v>
          </cell>
          <cell r="C842">
            <v>0</v>
          </cell>
        </row>
        <row r="843">
          <cell r="A843" t="str">
            <v>GDPXWRLD2000</v>
          </cell>
          <cell r="B843">
            <v>19450</v>
          </cell>
          <cell r="C843">
            <v>0</v>
          </cell>
        </row>
        <row r="844">
          <cell r="A844" t="str">
            <v>GDPXWRLD2001</v>
          </cell>
          <cell r="B844">
            <v>36192</v>
          </cell>
          <cell r="C844">
            <v>0</v>
          </cell>
        </row>
        <row r="845">
          <cell r="A845" t="str">
            <v>GDPXWRLD2002</v>
          </cell>
          <cell r="B845">
            <v>35462</v>
          </cell>
          <cell r="C845">
            <v>0</v>
          </cell>
        </row>
        <row r="846">
          <cell r="A846" t="str">
            <v>GDPXWRLD2003</v>
          </cell>
          <cell r="B846">
            <v>15401</v>
          </cell>
          <cell r="C846">
            <v>0</v>
          </cell>
        </row>
        <row r="847">
          <cell r="A847" t="str">
            <v>GDPXWRLD2004</v>
          </cell>
          <cell r="B847">
            <v>38780</v>
          </cell>
          <cell r="C847">
            <v>0</v>
          </cell>
        </row>
        <row r="848">
          <cell r="A848" t="str">
            <v>GDPXWRLD2005</v>
          </cell>
          <cell r="B848">
            <v>31472</v>
          </cell>
          <cell r="C848">
            <v>0</v>
          </cell>
        </row>
        <row r="849">
          <cell r="A849" t="str">
            <v>GDPXWRLD2006</v>
          </cell>
          <cell r="B849" t="str">
            <v>4.13*</v>
          </cell>
          <cell r="C849">
            <v>1</v>
          </cell>
        </row>
        <row r="850">
          <cell r="A850" t="str">
            <v>GDPXWRLD2007</v>
          </cell>
          <cell r="B850" t="str">
            <v>3.72*</v>
          </cell>
          <cell r="C850">
            <v>1</v>
          </cell>
        </row>
        <row r="851">
          <cell r="A851" t="str">
            <v>GDPXWRLD2008</v>
          </cell>
          <cell r="B851" t="str">
            <v>3.89*</v>
          </cell>
          <cell r="C851">
            <v>1</v>
          </cell>
        </row>
        <row r="852">
          <cell r="A852" t="str">
            <v>IMPODE1996</v>
          </cell>
          <cell r="B852">
            <v>11018</v>
          </cell>
          <cell r="C852">
            <v>0</v>
          </cell>
        </row>
        <row r="853">
          <cell r="A853" t="str">
            <v>IMPODE1997</v>
          </cell>
          <cell r="B853">
            <v>14824</v>
          </cell>
          <cell r="C853">
            <v>0</v>
          </cell>
        </row>
        <row r="854">
          <cell r="A854" t="str">
            <v>IMPODE1998</v>
          </cell>
          <cell r="B854" t="str">
            <v>9.00</v>
          </cell>
          <cell r="C854">
            <v>0</v>
          </cell>
        </row>
        <row r="855">
          <cell r="A855" t="str">
            <v>IMPODE1999</v>
          </cell>
          <cell r="B855">
            <v>44044</v>
          </cell>
          <cell r="C855">
            <v>0</v>
          </cell>
        </row>
        <row r="856">
          <cell r="A856" t="str">
            <v>IMPODE2000</v>
          </cell>
          <cell r="B856">
            <v>25842</v>
          </cell>
          <cell r="C856">
            <v>0</v>
          </cell>
        </row>
        <row r="857">
          <cell r="A857" t="str">
            <v>IMPODE2001</v>
          </cell>
          <cell r="B857">
            <v>25569</v>
          </cell>
          <cell r="C857">
            <v>0</v>
          </cell>
        </row>
        <row r="858">
          <cell r="A858" t="str">
            <v>IMPODE2002</v>
          </cell>
          <cell r="B858" t="str">
            <v>-1.30</v>
          </cell>
          <cell r="C858">
            <v>0</v>
          </cell>
        </row>
        <row r="859">
          <cell r="A859" t="str">
            <v>IMPODE2003</v>
          </cell>
          <cell r="B859" t="str">
            <v>5.00</v>
          </cell>
          <cell r="C859">
            <v>0</v>
          </cell>
        </row>
        <row r="860">
          <cell r="A860" t="str">
            <v>IMPODE2004</v>
          </cell>
          <cell r="B860">
            <v>38996</v>
          </cell>
          <cell r="C860">
            <v>0</v>
          </cell>
        </row>
        <row r="861">
          <cell r="A861" t="str">
            <v>IMPODE2005</v>
          </cell>
          <cell r="B861" t="str">
            <v>5.20*</v>
          </cell>
          <cell r="C861">
            <v>1</v>
          </cell>
        </row>
        <row r="862">
          <cell r="A862" t="str">
            <v>IMPODE2006</v>
          </cell>
          <cell r="B862" t="str">
            <v>6.90*</v>
          </cell>
          <cell r="C862">
            <v>1</v>
          </cell>
        </row>
        <row r="863">
          <cell r="A863" t="str">
            <v>IMPODE2007</v>
          </cell>
          <cell r="B863" t="str">
            <v>5.30*</v>
          </cell>
          <cell r="C863">
            <v>1</v>
          </cell>
        </row>
        <row r="864">
          <cell r="A864" t="str">
            <v>IMPODE2008</v>
          </cell>
          <cell r="B864" t="str">
            <v>5.60*</v>
          </cell>
          <cell r="C864">
            <v>1</v>
          </cell>
        </row>
        <row r="865">
          <cell r="A865" t="str">
            <v>IMPODK1996</v>
          </cell>
          <cell r="B865">
            <v>21976</v>
          </cell>
          <cell r="C865">
            <v>0</v>
          </cell>
        </row>
        <row r="866">
          <cell r="A866" t="str">
            <v>IMPODK1997</v>
          </cell>
          <cell r="B866" t="str">
            <v>10.00</v>
          </cell>
          <cell r="C866">
            <v>0</v>
          </cell>
        </row>
        <row r="867">
          <cell r="A867" t="str">
            <v>IMPODK1998</v>
          </cell>
          <cell r="B867">
            <v>33086</v>
          </cell>
          <cell r="C867">
            <v>0</v>
          </cell>
        </row>
        <row r="868">
          <cell r="A868" t="str">
            <v>IMPODK1999</v>
          </cell>
          <cell r="B868">
            <v>18295</v>
          </cell>
          <cell r="C868">
            <v>0</v>
          </cell>
        </row>
        <row r="869">
          <cell r="A869" t="str">
            <v>IMPODK2000</v>
          </cell>
          <cell r="B869">
            <v>22251</v>
          </cell>
          <cell r="C869">
            <v>0</v>
          </cell>
        </row>
        <row r="870">
          <cell r="A870" t="str">
            <v>IMPODK2001</v>
          </cell>
          <cell r="B870" t="str">
            <v>2.00</v>
          </cell>
          <cell r="C870">
            <v>0</v>
          </cell>
        </row>
        <row r="871">
          <cell r="A871" t="str">
            <v>IMPODK2002</v>
          </cell>
          <cell r="B871" t="str">
            <v>8.00</v>
          </cell>
          <cell r="C871">
            <v>0</v>
          </cell>
        </row>
        <row r="872">
          <cell r="A872" t="str">
            <v>IMPODK2003</v>
          </cell>
          <cell r="B872" t="str">
            <v>-1.70</v>
          </cell>
          <cell r="C872">
            <v>0</v>
          </cell>
        </row>
        <row r="873">
          <cell r="A873" t="str">
            <v>IMPODK2004</v>
          </cell>
          <cell r="B873">
            <v>18415</v>
          </cell>
          <cell r="C873">
            <v>0</v>
          </cell>
        </row>
        <row r="874">
          <cell r="A874" t="str">
            <v>IMPODK2005</v>
          </cell>
          <cell r="B874" t="str">
            <v>12.00</v>
          </cell>
          <cell r="C874">
            <v>0</v>
          </cell>
        </row>
        <row r="875">
          <cell r="A875" t="str">
            <v>IMPODK2006</v>
          </cell>
          <cell r="B875" t="str">
            <v>16.80*</v>
          </cell>
          <cell r="C875">
            <v>1</v>
          </cell>
        </row>
        <row r="876">
          <cell r="A876" t="str">
            <v>IMPODK2007</v>
          </cell>
          <cell r="B876" t="str">
            <v>7.80*</v>
          </cell>
          <cell r="C876">
            <v>1</v>
          </cell>
        </row>
        <row r="877">
          <cell r="A877" t="str">
            <v>IMPODK2008</v>
          </cell>
          <cell r="B877" t="str">
            <v>6.20*</v>
          </cell>
          <cell r="C877">
            <v>1</v>
          </cell>
        </row>
        <row r="878">
          <cell r="A878" t="str">
            <v>IMPOEU111996</v>
          </cell>
          <cell r="B878">
            <v>11018</v>
          </cell>
          <cell r="C878">
            <v>0</v>
          </cell>
        </row>
        <row r="879">
          <cell r="A879" t="str">
            <v>IMPOEU111997</v>
          </cell>
          <cell r="B879">
            <v>33086</v>
          </cell>
          <cell r="C879">
            <v>0</v>
          </cell>
        </row>
        <row r="880">
          <cell r="A880" t="str">
            <v>IMPOEU111998</v>
          </cell>
          <cell r="B880">
            <v>39000</v>
          </cell>
          <cell r="C880">
            <v>0</v>
          </cell>
        </row>
        <row r="881">
          <cell r="A881" t="str">
            <v>IMPOEU111999</v>
          </cell>
          <cell r="B881">
            <v>18445</v>
          </cell>
          <cell r="C881">
            <v>0</v>
          </cell>
        </row>
        <row r="882">
          <cell r="A882" t="str">
            <v>IMPOEU112000</v>
          </cell>
          <cell r="B882">
            <v>11263</v>
          </cell>
          <cell r="C882">
            <v>0</v>
          </cell>
        </row>
        <row r="883">
          <cell r="A883" t="str">
            <v>IMPOEU112001</v>
          </cell>
          <cell r="B883" t="str">
            <v>2.00</v>
          </cell>
          <cell r="C883">
            <v>0</v>
          </cell>
        </row>
        <row r="884">
          <cell r="A884" t="str">
            <v>IMPOEU112002</v>
          </cell>
          <cell r="B884" t="str">
            <v>0.30</v>
          </cell>
          <cell r="C884">
            <v>0</v>
          </cell>
        </row>
        <row r="885">
          <cell r="A885" t="str">
            <v>IMPOEU112003</v>
          </cell>
          <cell r="B885">
            <v>43891</v>
          </cell>
          <cell r="C885">
            <v>0</v>
          </cell>
        </row>
        <row r="886">
          <cell r="A886" t="str">
            <v>IMPOEU112004</v>
          </cell>
          <cell r="B886">
            <v>43983</v>
          </cell>
          <cell r="C886">
            <v>0</v>
          </cell>
        </row>
        <row r="887">
          <cell r="A887" t="str">
            <v>IMPOEU112005</v>
          </cell>
          <cell r="B887">
            <v>18384</v>
          </cell>
          <cell r="C887">
            <v>0</v>
          </cell>
        </row>
        <row r="888">
          <cell r="A888" t="str">
            <v>IMPOEU112006</v>
          </cell>
          <cell r="B888" t="str">
            <v>7.90*</v>
          </cell>
          <cell r="C888">
            <v>1</v>
          </cell>
        </row>
        <row r="889">
          <cell r="A889" t="str">
            <v>IMPOEU112007</v>
          </cell>
          <cell r="B889" t="str">
            <v>4.00*</v>
          </cell>
          <cell r="C889">
            <v>1</v>
          </cell>
        </row>
        <row r="890">
          <cell r="A890" t="str">
            <v>IMPOEU112008</v>
          </cell>
          <cell r="B890" t="str">
            <v>6.40*</v>
          </cell>
          <cell r="C890">
            <v>1</v>
          </cell>
        </row>
        <row r="891">
          <cell r="A891" t="str">
            <v>IMPOFI1996</v>
          </cell>
          <cell r="B891">
            <v>32994</v>
          </cell>
          <cell r="C891">
            <v>0</v>
          </cell>
        </row>
        <row r="892">
          <cell r="A892" t="str">
            <v>IMPOFI1997</v>
          </cell>
          <cell r="B892">
            <v>25873</v>
          </cell>
          <cell r="C892">
            <v>0</v>
          </cell>
        </row>
        <row r="893">
          <cell r="A893" t="str">
            <v>IMPOFI1998</v>
          </cell>
          <cell r="B893" t="str">
            <v>9.00</v>
          </cell>
          <cell r="C893">
            <v>0</v>
          </cell>
        </row>
        <row r="894">
          <cell r="A894" t="str">
            <v>IMPOFI1999</v>
          </cell>
          <cell r="B894">
            <v>25628</v>
          </cell>
          <cell r="C894">
            <v>0</v>
          </cell>
        </row>
        <row r="895">
          <cell r="A895" t="str">
            <v>IMPOFI2000</v>
          </cell>
          <cell r="B895" t="str">
            <v>16.40</v>
          </cell>
          <cell r="C895">
            <v>0</v>
          </cell>
        </row>
        <row r="896">
          <cell r="A896" t="str">
            <v>IMPOFI2001</v>
          </cell>
          <cell r="B896">
            <v>43831</v>
          </cell>
          <cell r="C896">
            <v>0</v>
          </cell>
        </row>
        <row r="897">
          <cell r="A897" t="str">
            <v>IMPOFI2002</v>
          </cell>
          <cell r="B897">
            <v>18295</v>
          </cell>
          <cell r="C897">
            <v>0</v>
          </cell>
        </row>
        <row r="898">
          <cell r="A898" t="str">
            <v>IMPOFI2003</v>
          </cell>
          <cell r="B898">
            <v>11018</v>
          </cell>
          <cell r="C898">
            <v>0</v>
          </cell>
        </row>
        <row r="899">
          <cell r="A899" t="str">
            <v>IMPOFI2004</v>
          </cell>
          <cell r="B899">
            <v>14793</v>
          </cell>
          <cell r="C899">
            <v>0</v>
          </cell>
        </row>
        <row r="900">
          <cell r="A900" t="str">
            <v>IMPOFI2005</v>
          </cell>
          <cell r="B900">
            <v>11293</v>
          </cell>
          <cell r="C900">
            <v>0</v>
          </cell>
        </row>
        <row r="901">
          <cell r="A901" t="str">
            <v>IMPOFI2006</v>
          </cell>
          <cell r="B901" t="str">
            <v>7.90*</v>
          </cell>
          <cell r="C901">
            <v>1</v>
          </cell>
        </row>
        <row r="902">
          <cell r="A902" t="str">
            <v>IMPOFI2007</v>
          </cell>
          <cell r="B902" t="str">
            <v>5.80*</v>
          </cell>
          <cell r="C902">
            <v>1</v>
          </cell>
        </row>
        <row r="903">
          <cell r="A903" t="str">
            <v>IMPOFI2008</v>
          </cell>
          <cell r="B903" t="str">
            <v>5.40*</v>
          </cell>
          <cell r="C903">
            <v>1</v>
          </cell>
        </row>
        <row r="904">
          <cell r="A904" t="str">
            <v>IMPOFR1996</v>
          </cell>
          <cell r="B904">
            <v>21916</v>
          </cell>
          <cell r="C904">
            <v>0</v>
          </cell>
        </row>
        <row r="905">
          <cell r="A905" t="str">
            <v>IMPOFR1997</v>
          </cell>
          <cell r="B905">
            <v>44013</v>
          </cell>
          <cell r="C905">
            <v>0</v>
          </cell>
        </row>
        <row r="906">
          <cell r="A906" t="str">
            <v>IMPOFR1998</v>
          </cell>
          <cell r="B906">
            <v>25842</v>
          </cell>
          <cell r="C906">
            <v>0</v>
          </cell>
        </row>
        <row r="907">
          <cell r="A907" t="str">
            <v>IMPOFR1999</v>
          </cell>
          <cell r="B907">
            <v>29342</v>
          </cell>
          <cell r="C907">
            <v>0</v>
          </cell>
        </row>
        <row r="908">
          <cell r="A908" t="str">
            <v>IMPOFR2000</v>
          </cell>
          <cell r="B908" t="str">
            <v>14.90</v>
          </cell>
          <cell r="C908">
            <v>0</v>
          </cell>
        </row>
        <row r="909">
          <cell r="A909" t="str">
            <v>IMPOFR2001</v>
          </cell>
          <cell r="B909">
            <v>25600</v>
          </cell>
          <cell r="C909">
            <v>0</v>
          </cell>
        </row>
        <row r="910">
          <cell r="A910" t="str">
            <v>IMPOFR2002</v>
          </cell>
          <cell r="B910">
            <v>18264</v>
          </cell>
          <cell r="C910">
            <v>0</v>
          </cell>
        </row>
        <row r="911">
          <cell r="A911" t="str">
            <v>IMPOFR2003</v>
          </cell>
          <cell r="B911">
            <v>10959</v>
          </cell>
          <cell r="C911">
            <v>0</v>
          </cell>
        </row>
        <row r="912">
          <cell r="A912" t="str">
            <v>IMPOFR2004</v>
          </cell>
          <cell r="B912">
            <v>38996</v>
          </cell>
          <cell r="C912">
            <v>0</v>
          </cell>
        </row>
        <row r="913">
          <cell r="A913" t="str">
            <v>IMPOFR2005</v>
          </cell>
          <cell r="B913" t="str">
            <v>6.20*</v>
          </cell>
          <cell r="C913">
            <v>1</v>
          </cell>
        </row>
        <row r="914">
          <cell r="A914" t="str">
            <v>IMPOFR2006</v>
          </cell>
          <cell r="B914" t="str">
            <v>6.50*</v>
          </cell>
          <cell r="C914">
            <v>1</v>
          </cell>
        </row>
        <row r="915">
          <cell r="A915" t="str">
            <v>IMPOFR2007</v>
          </cell>
          <cell r="B915" t="str">
            <v>4.90*</v>
          </cell>
          <cell r="C915">
            <v>1</v>
          </cell>
        </row>
        <row r="916">
          <cell r="A916" t="str">
            <v>IMPOFR2008</v>
          </cell>
          <cell r="B916" t="str">
            <v>5.90*</v>
          </cell>
          <cell r="C916">
            <v>1</v>
          </cell>
        </row>
        <row r="917">
          <cell r="A917" t="str">
            <v>IMPOIT1996</v>
          </cell>
          <cell r="B917" t="str">
            <v>-0.30</v>
          </cell>
          <cell r="C917">
            <v>0</v>
          </cell>
        </row>
        <row r="918">
          <cell r="A918" t="str">
            <v>IMPOIT1997</v>
          </cell>
          <cell r="B918">
            <v>44105</v>
          </cell>
          <cell r="C918">
            <v>0</v>
          </cell>
        </row>
        <row r="919">
          <cell r="A919" t="str">
            <v>IMPOIT1998</v>
          </cell>
          <cell r="B919">
            <v>38999</v>
          </cell>
          <cell r="C919">
            <v>0</v>
          </cell>
        </row>
        <row r="920">
          <cell r="A920" t="str">
            <v>IMPOIT1999</v>
          </cell>
          <cell r="B920">
            <v>18384</v>
          </cell>
          <cell r="C920">
            <v>0</v>
          </cell>
        </row>
        <row r="921">
          <cell r="A921" t="str">
            <v>IMPOIT2000</v>
          </cell>
          <cell r="B921">
            <v>44013</v>
          </cell>
          <cell r="C921">
            <v>0</v>
          </cell>
        </row>
        <row r="922">
          <cell r="A922" t="str">
            <v>IMPOIT2001</v>
          </cell>
          <cell r="B922" t="str">
            <v>0.50</v>
          </cell>
          <cell r="C922">
            <v>0</v>
          </cell>
        </row>
        <row r="923">
          <cell r="A923" t="str">
            <v>IMPOIT2002</v>
          </cell>
          <cell r="B923" t="str">
            <v>-0.40</v>
          </cell>
          <cell r="C923">
            <v>0</v>
          </cell>
        </row>
        <row r="924">
          <cell r="A924" t="str">
            <v>IMPOIT2003</v>
          </cell>
          <cell r="B924">
            <v>10959</v>
          </cell>
          <cell r="C924">
            <v>0</v>
          </cell>
        </row>
        <row r="925">
          <cell r="A925" t="str">
            <v>IMPOIT2004</v>
          </cell>
          <cell r="B925">
            <v>18295</v>
          </cell>
          <cell r="C925">
            <v>0</v>
          </cell>
        </row>
        <row r="926">
          <cell r="A926" t="str">
            <v>IMPOIT2005</v>
          </cell>
          <cell r="B926" t="str">
            <v>2.20*</v>
          </cell>
          <cell r="C926">
            <v>1</v>
          </cell>
        </row>
        <row r="927">
          <cell r="A927" t="str">
            <v>IMPOIT2006</v>
          </cell>
          <cell r="B927" t="str">
            <v>4.90*</v>
          </cell>
          <cell r="C927">
            <v>1</v>
          </cell>
        </row>
        <row r="928">
          <cell r="A928" t="str">
            <v>IMPOIT2007</v>
          </cell>
          <cell r="B928" t="str">
            <v>3.60*</v>
          </cell>
          <cell r="C928">
            <v>1</v>
          </cell>
        </row>
        <row r="929">
          <cell r="A929" t="str">
            <v>IMPOIT2008</v>
          </cell>
          <cell r="B929" t="str">
            <v>4.40*</v>
          </cell>
          <cell r="C929">
            <v>1</v>
          </cell>
        </row>
        <row r="930">
          <cell r="A930" t="str">
            <v>IMPOJP1996</v>
          </cell>
          <cell r="B930" t="str">
            <v>13.40</v>
          </cell>
          <cell r="C930">
            <v>0</v>
          </cell>
        </row>
        <row r="931">
          <cell r="A931" t="str">
            <v>IMPOJP1997</v>
          </cell>
          <cell r="B931">
            <v>38991</v>
          </cell>
          <cell r="C931">
            <v>0</v>
          </cell>
        </row>
        <row r="932">
          <cell r="A932" t="str">
            <v>IMPOJP1998</v>
          </cell>
          <cell r="B932" t="str">
            <v>-6.80</v>
          </cell>
          <cell r="C932">
            <v>0</v>
          </cell>
        </row>
        <row r="933">
          <cell r="A933" t="str">
            <v>IMPOJP1999</v>
          </cell>
          <cell r="B933">
            <v>25628</v>
          </cell>
          <cell r="C933">
            <v>0</v>
          </cell>
        </row>
        <row r="934">
          <cell r="A934" t="str">
            <v>IMPOJP2000</v>
          </cell>
          <cell r="B934">
            <v>18476</v>
          </cell>
          <cell r="C934">
            <v>0</v>
          </cell>
        </row>
        <row r="935">
          <cell r="A935" t="str">
            <v>IMPOJP2001</v>
          </cell>
          <cell r="B935">
            <v>43831</v>
          </cell>
          <cell r="C935">
            <v>0</v>
          </cell>
        </row>
        <row r="936">
          <cell r="A936" t="str">
            <v>IMPOJP2002</v>
          </cell>
          <cell r="B936" t="str">
            <v>1.00</v>
          </cell>
          <cell r="C936">
            <v>0</v>
          </cell>
        </row>
        <row r="937">
          <cell r="A937" t="str">
            <v>IMPOJP2003</v>
          </cell>
          <cell r="B937" t="str">
            <v>4.00</v>
          </cell>
          <cell r="C937">
            <v>0</v>
          </cell>
        </row>
        <row r="938">
          <cell r="A938" t="str">
            <v>IMPOJP2004</v>
          </cell>
          <cell r="B938">
            <v>18476</v>
          </cell>
          <cell r="C938">
            <v>0</v>
          </cell>
        </row>
        <row r="939">
          <cell r="A939" t="str">
            <v>IMPOJP2005</v>
          </cell>
          <cell r="B939">
            <v>11110</v>
          </cell>
          <cell r="C939">
            <v>0</v>
          </cell>
        </row>
        <row r="940">
          <cell r="A940" t="str">
            <v>IMPOJP2006</v>
          </cell>
          <cell r="B940" t="str">
            <v>7.10*</v>
          </cell>
          <cell r="C940">
            <v>1</v>
          </cell>
        </row>
        <row r="941">
          <cell r="A941" t="str">
            <v>IMPOJP2007</v>
          </cell>
          <cell r="B941" t="str">
            <v>7.70*</v>
          </cell>
          <cell r="C941">
            <v>1</v>
          </cell>
        </row>
        <row r="942">
          <cell r="A942" t="str">
            <v>IMPOJP2008</v>
          </cell>
          <cell r="B942" t="str">
            <v>6.60*</v>
          </cell>
          <cell r="C942">
            <v>1</v>
          </cell>
        </row>
        <row r="943">
          <cell r="A943" t="str">
            <v>IMPONO1996</v>
          </cell>
          <cell r="B943">
            <v>29434</v>
          </cell>
          <cell r="C943">
            <v>0</v>
          </cell>
        </row>
        <row r="944">
          <cell r="A944" t="str">
            <v>IMPONO1997</v>
          </cell>
          <cell r="B944">
            <v>14946</v>
          </cell>
          <cell r="C944">
            <v>0</v>
          </cell>
        </row>
        <row r="945">
          <cell r="A945" t="str">
            <v>IMPONO1998</v>
          </cell>
          <cell r="B945">
            <v>18476</v>
          </cell>
          <cell r="C945">
            <v>0</v>
          </cell>
        </row>
        <row r="946">
          <cell r="A946" t="str">
            <v>IMPONO1999</v>
          </cell>
          <cell r="B946" t="str">
            <v>-1.80</v>
          </cell>
          <cell r="C946">
            <v>0</v>
          </cell>
        </row>
        <row r="947">
          <cell r="A947" t="str">
            <v>IMPONO2000</v>
          </cell>
          <cell r="B947">
            <v>25600</v>
          </cell>
          <cell r="C947">
            <v>0</v>
          </cell>
        </row>
        <row r="948">
          <cell r="A948" t="str">
            <v>IMPONO2001</v>
          </cell>
          <cell r="B948" t="str">
            <v>0.90</v>
          </cell>
          <cell r="C948">
            <v>0</v>
          </cell>
        </row>
        <row r="949">
          <cell r="A949" t="str">
            <v>IMPONO2002</v>
          </cell>
          <cell r="B949" t="str">
            <v>0.70</v>
          </cell>
          <cell r="C949">
            <v>0</v>
          </cell>
        </row>
        <row r="950">
          <cell r="A950" t="str">
            <v>IMPONO2003</v>
          </cell>
          <cell r="B950">
            <v>38991</v>
          </cell>
          <cell r="C950">
            <v>0</v>
          </cell>
        </row>
        <row r="951">
          <cell r="A951" t="str">
            <v>IMPONO2004</v>
          </cell>
          <cell r="B951">
            <v>33086</v>
          </cell>
          <cell r="C951">
            <v>0</v>
          </cell>
        </row>
        <row r="952">
          <cell r="A952" t="str">
            <v>IMPONO2005</v>
          </cell>
          <cell r="B952">
            <v>11140</v>
          </cell>
          <cell r="C952">
            <v>0</v>
          </cell>
        </row>
        <row r="953">
          <cell r="A953" t="str">
            <v>IMPONO2006</v>
          </cell>
          <cell r="B953" t="str">
            <v>7.30*</v>
          </cell>
          <cell r="C953">
            <v>1</v>
          </cell>
        </row>
        <row r="954">
          <cell r="A954" t="str">
            <v>IMPONO2007</v>
          </cell>
          <cell r="B954" t="str">
            <v>3.10*</v>
          </cell>
          <cell r="C954">
            <v>1</v>
          </cell>
        </row>
        <row r="955">
          <cell r="A955" t="str">
            <v>IMPONO2008</v>
          </cell>
          <cell r="B955" t="str">
            <v>2.20*</v>
          </cell>
          <cell r="C955">
            <v>1</v>
          </cell>
        </row>
        <row r="956">
          <cell r="A956" t="str">
            <v>IMPOSE1996</v>
          </cell>
          <cell r="B956" t="str">
            <v>3.00</v>
          </cell>
          <cell r="C956">
            <v>0</v>
          </cell>
        </row>
        <row r="957">
          <cell r="A957" t="str">
            <v>IMPOSE1997</v>
          </cell>
          <cell r="B957" t="str">
            <v>12.00</v>
          </cell>
          <cell r="C957">
            <v>0</v>
          </cell>
        </row>
        <row r="958">
          <cell r="A958" t="str">
            <v>IMPOSE1998</v>
          </cell>
          <cell r="B958">
            <v>14916</v>
          </cell>
          <cell r="C958">
            <v>0</v>
          </cell>
        </row>
        <row r="959">
          <cell r="A959" t="str">
            <v>IMPOSE1999</v>
          </cell>
          <cell r="B959">
            <v>32964</v>
          </cell>
          <cell r="C959">
            <v>0</v>
          </cell>
        </row>
        <row r="960">
          <cell r="A960" t="str">
            <v>IMPOSE2000</v>
          </cell>
          <cell r="B960">
            <v>18568</v>
          </cell>
          <cell r="C960">
            <v>0</v>
          </cell>
        </row>
        <row r="961">
          <cell r="A961" t="str">
            <v>IMPOSE2001</v>
          </cell>
          <cell r="B961" t="str">
            <v>-2.50</v>
          </cell>
          <cell r="C961">
            <v>0</v>
          </cell>
        </row>
        <row r="962">
          <cell r="A962" t="str">
            <v>IMPOSE2002</v>
          </cell>
          <cell r="B962" t="str">
            <v>-1.90</v>
          </cell>
          <cell r="C962">
            <v>0</v>
          </cell>
        </row>
        <row r="963">
          <cell r="A963" t="str">
            <v>IMPOSE2003</v>
          </cell>
          <cell r="B963">
            <v>38995</v>
          </cell>
          <cell r="C963">
            <v>0</v>
          </cell>
        </row>
        <row r="964">
          <cell r="A964" t="str">
            <v>IMPOSE2004</v>
          </cell>
          <cell r="B964">
            <v>29373</v>
          </cell>
          <cell r="C964">
            <v>0</v>
          </cell>
        </row>
        <row r="965">
          <cell r="A965" t="str">
            <v>IMPOSE2005</v>
          </cell>
          <cell r="B965">
            <v>18415</v>
          </cell>
          <cell r="C965">
            <v>0</v>
          </cell>
        </row>
        <row r="966">
          <cell r="A966" t="str">
            <v>IMPOSE2006</v>
          </cell>
          <cell r="B966" t="str">
            <v>8.10*</v>
          </cell>
          <cell r="C966">
            <v>1</v>
          </cell>
        </row>
        <row r="967">
          <cell r="A967" t="str">
            <v>IMPOSE2007</v>
          </cell>
          <cell r="B967" t="str">
            <v>8.40*</v>
          </cell>
          <cell r="C967">
            <v>1</v>
          </cell>
        </row>
        <row r="968">
          <cell r="A968" t="str">
            <v>IMPOSE2008</v>
          </cell>
          <cell r="B968" t="str">
            <v>5.80*</v>
          </cell>
          <cell r="C968">
            <v>1</v>
          </cell>
        </row>
        <row r="969">
          <cell r="A969" t="str">
            <v>IMPOSP1996</v>
          </cell>
          <cell r="B969" t="str">
            <v>8.00</v>
          </cell>
          <cell r="C969">
            <v>0</v>
          </cell>
        </row>
        <row r="970">
          <cell r="A970" t="str">
            <v>IMPOSP1997</v>
          </cell>
          <cell r="B970" t="str">
            <v>13.20</v>
          </cell>
          <cell r="C970">
            <v>0</v>
          </cell>
        </row>
        <row r="971">
          <cell r="A971" t="str">
            <v>IMPOSP1998</v>
          </cell>
          <cell r="B971" t="str">
            <v>13.30</v>
          </cell>
          <cell r="C971">
            <v>0</v>
          </cell>
        </row>
        <row r="972">
          <cell r="A972" t="str">
            <v>IMPOSP1999</v>
          </cell>
          <cell r="B972" t="str">
            <v>13.60</v>
          </cell>
          <cell r="C972">
            <v>0</v>
          </cell>
        </row>
        <row r="973">
          <cell r="A973" t="str">
            <v>IMPOSP2000</v>
          </cell>
          <cell r="B973">
            <v>33147</v>
          </cell>
          <cell r="C973">
            <v>0</v>
          </cell>
        </row>
        <row r="974">
          <cell r="A974" t="str">
            <v>IMPOSP2001</v>
          </cell>
          <cell r="B974">
            <v>43922</v>
          </cell>
          <cell r="C974">
            <v>0</v>
          </cell>
        </row>
        <row r="975">
          <cell r="A975" t="str">
            <v>IMPOSP2002</v>
          </cell>
          <cell r="B975">
            <v>32933</v>
          </cell>
          <cell r="C975">
            <v>0</v>
          </cell>
        </row>
        <row r="976">
          <cell r="A976" t="str">
            <v>IMPOSP2003</v>
          </cell>
          <cell r="B976" t="str">
            <v>6.00</v>
          </cell>
          <cell r="C976">
            <v>0</v>
          </cell>
        </row>
        <row r="977">
          <cell r="A977" t="str">
            <v>IMPOSP2004</v>
          </cell>
          <cell r="B977">
            <v>11202</v>
          </cell>
          <cell r="C977">
            <v>0</v>
          </cell>
        </row>
        <row r="978">
          <cell r="A978" t="str">
            <v>IMPOSP2005</v>
          </cell>
          <cell r="B978" t="str">
            <v>7.50*</v>
          </cell>
          <cell r="C978">
            <v>1</v>
          </cell>
        </row>
        <row r="979">
          <cell r="A979" t="str">
            <v>IMPOSP2006</v>
          </cell>
          <cell r="B979" t="str">
            <v>10.80*</v>
          </cell>
          <cell r="C979">
            <v>1</v>
          </cell>
        </row>
        <row r="980">
          <cell r="A980" t="str">
            <v>IMPOSP2007</v>
          </cell>
          <cell r="B980" t="str">
            <v>10.00*</v>
          </cell>
          <cell r="C980">
            <v>1</v>
          </cell>
        </row>
        <row r="981">
          <cell r="A981" t="str">
            <v>IMPOSP2008</v>
          </cell>
          <cell r="B981" t="str">
            <v>9.10*</v>
          </cell>
          <cell r="C981">
            <v>1</v>
          </cell>
        </row>
        <row r="982">
          <cell r="A982" t="str">
            <v>IMPOUK1996</v>
          </cell>
          <cell r="B982">
            <v>44075</v>
          </cell>
          <cell r="C982">
            <v>0</v>
          </cell>
        </row>
        <row r="983">
          <cell r="A983" t="str">
            <v>IMPOUK1997</v>
          </cell>
          <cell r="B983">
            <v>14855</v>
          </cell>
          <cell r="C983">
            <v>0</v>
          </cell>
        </row>
        <row r="984">
          <cell r="A984" t="str">
            <v>IMPOUK1998</v>
          </cell>
          <cell r="B984">
            <v>33055</v>
          </cell>
          <cell r="C984">
            <v>0</v>
          </cell>
        </row>
        <row r="985">
          <cell r="A985" t="str">
            <v>IMPOUK1999</v>
          </cell>
          <cell r="B985" t="str">
            <v>2.30*</v>
          </cell>
          <cell r="C985">
            <v>1</v>
          </cell>
        </row>
        <row r="986">
          <cell r="A986" t="str">
            <v>IMPOUK2000</v>
          </cell>
          <cell r="B986" t="str">
            <v>0.70*</v>
          </cell>
          <cell r="C986">
            <v>1</v>
          </cell>
        </row>
        <row r="987">
          <cell r="A987" t="str">
            <v>IMPOUK2001</v>
          </cell>
          <cell r="B987" t="str">
            <v>2.70*</v>
          </cell>
          <cell r="C987">
            <v>1</v>
          </cell>
        </row>
        <row r="988">
          <cell r="A988" t="str">
            <v>IMPOUS1996</v>
          </cell>
          <cell r="B988">
            <v>22129</v>
          </cell>
          <cell r="C988">
            <v>0</v>
          </cell>
        </row>
        <row r="989">
          <cell r="A989" t="str">
            <v>IMPOUS1997</v>
          </cell>
          <cell r="B989" t="str">
            <v>13.60</v>
          </cell>
          <cell r="C989">
            <v>0</v>
          </cell>
        </row>
        <row r="990">
          <cell r="A990" t="str">
            <v>IMPOUS1998</v>
          </cell>
          <cell r="B990">
            <v>25873</v>
          </cell>
          <cell r="C990">
            <v>0</v>
          </cell>
        </row>
        <row r="991">
          <cell r="A991" t="str">
            <v>IMPOUS1999</v>
          </cell>
          <cell r="B991">
            <v>14916</v>
          </cell>
          <cell r="C991">
            <v>0</v>
          </cell>
        </row>
        <row r="992">
          <cell r="A992" t="str">
            <v>IMPOUS2000</v>
          </cell>
          <cell r="B992" t="str">
            <v>13.20</v>
          </cell>
          <cell r="C992">
            <v>0</v>
          </cell>
        </row>
        <row r="993">
          <cell r="A993" t="str">
            <v>IMPOUS2001</v>
          </cell>
          <cell r="B993" t="str">
            <v>-2.60</v>
          </cell>
          <cell r="C993">
            <v>0</v>
          </cell>
        </row>
        <row r="994">
          <cell r="A994" t="str">
            <v>IMPOUS2002</v>
          </cell>
          <cell r="B994">
            <v>18323</v>
          </cell>
          <cell r="C994">
            <v>0</v>
          </cell>
        </row>
        <row r="995">
          <cell r="A995" t="str">
            <v>IMPOUS2003</v>
          </cell>
          <cell r="B995">
            <v>38994</v>
          </cell>
          <cell r="C995">
            <v>0</v>
          </cell>
        </row>
        <row r="996">
          <cell r="A996" t="str">
            <v>IMPOUS2004</v>
          </cell>
          <cell r="B996">
            <v>29495</v>
          </cell>
          <cell r="C996">
            <v>0</v>
          </cell>
        </row>
        <row r="997">
          <cell r="A997" t="str">
            <v>IMPOUS2005</v>
          </cell>
          <cell r="B997">
            <v>38996</v>
          </cell>
          <cell r="C997">
            <v>0</v>
          </cell>
        </row>
        <row r="998">
          <cell r="A998" t="str">
            <v>IMPOUS2006</v>
          </cell>
          <cell r="B998" t="str">
            <v>6.30*</v>
          </cell>
          <cell r="C998">
            <v>1</v>
          </cell>
        </row>
        <row r="999">
          <cell r="A999" t="str">
            <v>IMPOUS2007</v>
          </cell>
          <cell r="B999" t="str">
            <v>3.70*</v>
          </cell>
          <cell r="C999">
            <v>1</v>
          </cell>
        </row>
        <row r="1000">
          <cell r="A1000" t="str">
            <v>IMPOUS2008</v>
          </cell>
          <cell r="B1000" t="str">
            <v>3.80*</v>
          </cell>
          <cell r="C1000">
            <v>1</v>
          </cell>
        </row>
        <row r="1001">
          <cell r="A1001" t="str">
            <v>INDPASIA1996</v>
          </cell>
          <cell r="B1001">
            <v>29465</v>
          </cell>
          <cell r="C1001">
            <v>0</v>
          </cell>
        </row>
        <row r="1002">
          <cell r="A1002" t="str">
            <v>INDPASIA1997</v>
          </cell>
          <cell r="B1002">
            <v>25781</v>
          </cell>
          <cell r="C1002">
            <v>0</v>
          </cell>
        </row>
        <row r="1003">
          <cell r="A1003" t="str">
            <v>INDPASIA1998</v>
          </cell>
          <cell r="B1003" t="str">
            <v>0.30</v>
          </cell>
          <cell r="C1003">
            <v>0</v>
          </cell>
        </row>
        <row r="1004">
          <cell r="A1004" t="str">
            <v>INDPASIA1999</v>
          </cell>
          <cell r="B1004">
            <v>12905</v>
          </cell>
          <cell r="C1004">
            <v>0</v>
          </cell>
        </row>
        <row r="1005">
          <cell r="A1005" t="str">
            <v>INDPASIA2000</v>
          </cell>
          <cell r="B1005">
            <v>21125</v>
          </cell>
          <cell r="C1005">
            <v>0</v>
          </cell>
        </row>
        <row r="1006">
          <cell r="A1006" t="str">
            <v>INDPASIA2001</v>
          </cell>
          <cell r="B1006">
            <v>22828</v>
          </cell>
          <cell r="C1006">
            <v>0</v>
          </cell>
        </row>
        <row r="1007">
          <cell r="A1007" t="str">
            <v>INDPASIA2002</v>
          </cell>
          <cell r="B1007">
            <v>29495</v>
          </cell>
          <cell r="C1007">
            <v>0</v>
          </cell>
        </row>
        <row r="1008">
          <cell r="A1008" t="str">
            <v>INDPASIA2003</v>
          </cell>
          <cell r="B1008" t="str">
            <v>19.59</v>
          </cell>
          <cell r="C1008">
            <v>0</v>
          </cell>
        </row>
        <row r="1009">
          <cell r="A1009" t="str">
            <v>INDPASIA2004</v>
          </cell>
          <cell r="B1009">
            <v>39042</v>
          </cell>
          <cell r="C1009">
            <v>0</v>
          </cell>
        </row>
        <row r="1010">
          <cell r="A1010" t="str">
            <v>INDPASIA2005</v>
          </cell>
          <cell r="B1010" t="str">
            <v>14.86</v>
          </cell>
          <cell r="C1010">
            <v>0</v>
          </cell>
        </row>
        <row r="1011">
          <cell r="A1011" t="str">
            <v>INDPASIA2006</v>
          </cell>
          <cell r="B1011" t="str">
            <v>11.33*</v>
          </cell>
          <cell r="C1011">
            <v>1</v>
          </cell>
        </row>
        <row r="1012">
          <cell r="A1012" t="str">
            <v>INDPASIA2007</v>
          </cell>
          <cell r="B1012" t="str">
            <v>12.96*</v>
          </cell>
          <cell r="C1012">
            <v>1</v>
          </cell>
        </row>
        <row r="1013">
          <cell r="A1013" t="str">
            <v>INDPASIA2008</v>
          </cell>
          <cell r="B1013" t="str">
            <v>6.80*</v>
          </cell>
          <cell r="C1013">
            <v>1</v>
          </cell>
        </row>
        <row r="1014">
          <cell r="A1014" t="str">
            <v>INDPCCCP1996</v>
          </cell>
          <cell r="B1014" t="str">
            <v>-4.00</v>
          </cell>
          <cell r="C1014">
            <v>0</v>
          </cell>
        </row>
        <row r="1015">
          <cell r="A1015" t="str">
            <v>INDPCCCP1997</v>
          </cell>
          <cell r="B1015">
            <v>32874</v>
          </cell>
          <cell r="C1015">
            <v>0</v>
          </cell>
        </row>
        <row r="1016">
          <cell r="A1016" t="str">
            <v>INDPCCCP1998</v>
          </cell>
          <cell r="B1016" t="str">
            <v>-5.20</v>
          </cell>
          <cell r="C1016">
            <v>0</v>
          </cell>
        </row>
        <row r="1017">
          <cell r="A1017" t="str">
            <v>INDPCCCP1999</v>
          </cell>
          <cell r="B1017">
            <v>38879</v>
          </cell>
          <cell r="C1017">
            <v>0</v>
          </cell>
        </row>
        <row r="1018">
          <cell r="A1018" t="str">
            <v>INDPCCCP2000</v>
          </cell>
          <cell r="B1018">
            <v>30987</v>
          </cell>
          <cell r="C1018">
            <v>0</v>
          </cell>
        </row>
        <row r="1019">
          <cell r="A1019" t="str">
            <v>INDPCCCP2001</v>
          </cell>
          <cell r="B1019">
            <v>38842</v>
          </cell>
          <cell r="C1019">
            <v>0</v>
          </cell>
        </row>
        <row r="1020">
          <cell r="A1020" t="str">
            <v>INDPCCCP2002</v>
          </cell>
          <cell r="B1020">
            <v>29281</v>
          </cell>
          <cell r="C1020">
            <v>0</v>
          </cell>
        </row>
        <row r="1021">
          <cell r="A1021" t="str">
            <v>INDPCCCP2003</v>
          </cell>
          <cell r="B1021" t="str">
            <v>7.00</v>
          </cell>
          <cell r="C1021">
            <v>0</v>
          </cell>
        </row>
        <row r="1022">
          <cell r="A1022" t="str">
            <v>INDPCCCP2004</v>
          </cell>
          <cell r="B1022">
            <v>11140</v>
          </cell>
          <cell r="C1022">
            <v>0</v>
          </cell>
        </row>
        <row r="1023">
          <cell r="A1023" t="str">
            <v>INDPCCCP2005</v>
          </cell>
          <cell r="B1023" t="str">
            <v>4.00</v>
          </cell>
          <cell r="C1023">
            <v>0</v>
          </cell>
        </row>
        <row r="1024">
          <cell r="A1024" t="str">
            <v>INDPCCCP2006</v>
          </cell>
          <cell r="B1024" t="str">
            <v>4.26*</v>
          </cell>
          <cell r="C1024">
            <v>1</v>
          </cell>
        </row>
        <row r="1025">
          <cell r="A1025" t="str">
            <v>INDPCCCP2007</v>
          </cell>
          <cell r="B1025" t="str">
            <v>4.51*</v>
          </cell>
          <cell r="C1025">
            <v>1</v>
          </cell>
        </row>
        <row r="1026">
          <cell r="A1026" t="str">
            <v>INDPCCCP2008</v>
          </cell>
          <cell r="B1026" t="str">
            <v>4.32*</v>
          </cell>
          <cell r="C1026">
            <v>1</v>
          </cell>
        </row>
        <row r="1027">
          <cell r="A1027" t="str">
            <v>INDPDE1996</v>
          </cell>
          <cell r="B1027" t="str">
            <v>0.50</v>
          </cell>
          <cell r="C1027">
            <v>0</v>
          </cell>
        </row>
        <row r="1028">
          <cell r="A1028" t="str">
            <v>INDPDE1997</v>
          </cell>
          <cell r="B1028">
            <v>25628</v>
          </cell>
          <cell r="C1028">
            <v>0</v>
          </cell>
        </row>
        <row r="1029">
          <cell r="A1029" t="str">
            <v>INDPDE1998</v>
          </cell>
          <cell r="B1029">
            <v>43922</v>
          </cell>
          <cell r="C1029">
            <v>0</v>
          </cell>
        </row>
        <row r="1030">
          <cell r="A1030" t="str">
            <v>INDPDE1999</v>
          </cell>
          <cell r="B1030">
            <v>10959</v>
          </cell>
          <cell r="C1030">
            <v>0</v>
          </cell>
        </row>
        <row r="1031">
          <cell r="A1031" t="str">
            <v>INDPDE2000</v>
          </cell>
          <cell r="B1031">
            <v>43983</v>
          </cell>
          <cell r="C1031">
            <v>0</v>
          </cell>
        </row>
        <row r="1032">
          <cell r="A1032" t="str">
            <v>INDPDE2001</v>
          </cell>
          <cell r="B1032" t="str">
            <v>0.70</v>
          </cell>
          <cell r="C1032">
            <v>0</v>
          </cell>
        </row>
        <row r="1033">
          <cell r="A1033" t="str">
            <v>INDPDE2002</v>
          </cell>
          <cell r="B1033" t="str">
            <v>-1.10</v>
          </cell>
          <cell r="C1033">
            <v>0</v>
          </cell>
        </row>
        <row r="1034">
          <cell r="A1034" t="str">
            <v>INDPDE2003</v>
          </cell>
          <cell r="B1034" t="str">
            <v>0.20</v>
          </cell>
          <cell r="C1034">
            <v>0</v>
          </cell>
        </row>
        <row r="1035">
          <cell r="A1035" t="str">
            <v>INDPDE2004</v>
          </cell>
          <cell r="B1035">
            <v>38993</v>
          </cell>
          <cell r="C1035">
            <v>0</v>
          </cell>
        </row>
        <row r="1036">
          <cell r="A1036" t="str">
            <v>INDPDE2005</v>
          </cell>
          <cell r="B1036" t="str">
            <v>3.60*</v>
          </cell>
          <cell r="C1036">
            <v>1</v>
          </cell>
        </row>
        <row r="1037">
          <cell r="A1037" t="str">
            <v>INDPDE2006</v>
          </cell>
          <cell r="B1037" t="str">
            <v>5.20*</v>
          </cell>
          <cell r="C1037">
            <v>1</v>
          </cell>
        </row>
        <row r="1038">
          <cell r="A1038" t="str">
            <v>INDPDE2007</v>
          </cell>
          <cell r="B1038" t="str">
            <v>4.70*</v>
          </cell>
          <cell r="C1038">
            <v>1</v>
          </cell>
        </row>
        <row r="1039">
          <cell r="A1039" t="str">
            <v>INDPDE2008</v>
          </cell>
          <cell r="B1039" t="str">
            <v>3.30*</v>
          </cell>
          <cell r="C1039">
            <v>1</v>
          </cell>
        </row>
        <row r="1040">
          <cell r="A1040" t="str">
            <v>INDPDK1996</v>
          </cell>
          <cell r="B1040">
            <v>18264</v>
          </cell>
          <cell r="C1040">
            <v>0</v>
          </cell>
        </row>
        <row r="1041">
          <cell r="A1041" t="str">
            <v>INDPDK1997</v>
          </cell>
          <cell r="B1041" t="str">
            <v>5.00</v>
          </cell>
          <cell r="C1041">
            <v>0</v>
          </cell>
        </row>
        <row r="1042">
          <cell r="A1042" t="str">
            <v>INDPDK1998</v>
          </cell>
          <cell r="B1042">
            <v>38993</v>
          </cell>
          <cell r="C1042">
            <v>0</v>
          </cell>
        </row>
        <row r="1043">
          <cell r="A1043" t="str">
            <v>INDPDK1999</v>
          </cell>
          <cell r="B1043" t="str">
            <v>0.60</v>
          </cell>
          <cell r="C1043">
            <v>0</v>
          </cell>
        </row>
        <row r="1044">
          <cell r="A1044" t="str">
            <v>INDPDK2000</v>
          </cell>
          <cell r="B1044">
            <v>18384</v>
          </cell>
          <cell r="C1044">
            <v>0</v>
          </cell>
        </row>
        <row r="1045">
          <cell r="A1045" t="str">
            <v>INDPDK2001</v>
          </cell>
          <cell r="B1045" t="str">
            <v>2.00</v>
          </cell>
          <cell r="C1045">
            <v>0</v>
          </cell>
        </row>
        <row r="1046">
          <cell r="A1046" t="str">
            <v>INDPDK2002</v>
          </cell>
          <cell r="B1046" t="str">
            <v>1.00</v>
          </cell>
          <cell r="C1046">
            <v>0</v>
          </cell>
        </row>
        <row r="1047">
          <cell r="A1047" t="str">
            <v>INDPDK2003</v>
          </cell>
          <cell r="B1047" t="str">
            <v>-0.60</v>
          </cell>
          <cell r="C1047">
            <v>0</v>
          </cell>
        </row>
        <row r="1048">
          <cell r="A1048" t="str">
            <v>INDPDK2004</v>
          </cell>
          <cell r="B1048" t="str">
            <v>-0.30</v>
          </cell>
          <cell r="C1048">
            <v>0</v>
          </cell>
        </row>
        <row r="1049">
          <cell r="A1049" t="str">
            <v>INDPDK2005</v>
          </cell>
          <cell r="B1049">
            <v>29221</v>
          </cell>
          <cell r="C1049">
            <v>0</v>
          </cell>
        </row>
        <row r="1050">
          <cell r="A1050" t="str">
            <v>INDPDK2006</v>
          </cell>
          <cell r="B1050" t="str">
            <v>3.00*</v>
          </cell>
          <cell r="C1050">
            <v>1</v>
          </cell>
        </row>
        <row r="1051">
          <cell r="A1051" t="str">
            <v>INDPDK2007</v>
          </cell>
          <cell r="B1051" t="str">
            <v>2.60*</v>
          </cell>
          <cell r="C1051">
            <v>1</v>
          </cell>
        </row>
        <row r="1052">
          <cell r="A1052" t="str">
            <v>INDPDK2008</v>
          </cell>
          <cell r="B1052" t="str">
            <v>3.90*</v>
          </cell>
          <cell r="C1052">
            <v>1</v>
          </cell>
        </row>
        <row r="1053">
          <cell r="A1053" t="str">
            <v>INDPEEUR1996</v>
          </cell>
          <cell r="B1053">
            <v>14732</v>
          </cell>
          <cell r="C1053">
            <v>0</v>
          </cell>
        </row>
        <row r="1054">
          <cell r="A1054" t="str">
            <v>INDPEEUR1997</v>
          </cell>
          <cell r="B1054">
            <v>18415</v>
          </cell>
          <cell r="C1054">
            <v>0</v>
          </cell>
        </row>
        <row r="1055">
          <cell r="A1055" t="str">
            <v>INDPEEUR1998</v>
          </cell>
          <cell r="B1055">
            <v>43862</v>
          </cell>
          <cell r="C1055">
            <v>0</v>
          </cell>
        </row>
        <row r="1056">
          <cell r="A1056" t="str">
            <v>INDPEEUR1999</v>
          </cell>
          <cell r="B1056">
            <v>32933</v>
          </cell>
          <cell r="C1056">
            <v>0</v>
          </cell>
        </row>
        <row r="1057">
          <cell r="A1057" t="str">
            <v>INDPEEUR2000</v>
          </cell>
          <cell r="B1057">
            <v>31594</v>
          </cell>
          <cell r="C1057">
            <v>0</v>
          </cell>
        </row>
        <row r="1058">
          <cell r="A1058" t="str">
            <v>INDPEEUR2001</v>
          </cell>
          <cell r="B1058">
            <v>15008</v>
          </cell>
          <cell r="C1058">
            <v>0</v>
          </cell>
        </row>
        <row r="1059">
          <cell r="A1059" t="str">
            <v>INDPEEUR2002</v>
          </cell>
          <cell r="B1059">
            <v>38932</v>
          </cell>
          <cell r="C1059">
            <v>0</v>
          </cell>
        </row>
        <row r="1060">
          <cell r="A1060" t="str">
            <v>INDPEEUR2003</v>
          </cell>
          <cell r="B1060">
            <v>16984</v>
          </cell>
          <cell r="C1060">
            <v>0</v>
          </cell>
        </row>
        <row r="1061">
          <cell r="A1061" t="str">
            <v>INDPEEUR2004</v>
          </cell>
          <cell r="B1061">
            <v>35339</v>
          </cell>
          <cell r="C1061">
            <v>0</v>
          </cell>
        </row>
        <row r="1062">
          <cell r="A1062" t="str">
            <v>INDPEEUR2005</v>
          </cell>
          <cell r="B1062">
            <v>38781</v>
          </cell>
          <cell r="C1062">
            <v>0</v>
          </cell>
        </row>
        <row r="1063">
          <cell r="A1063" t="str">
            <v>INDPEEUR2006</v>
          </cell>
          <cell r="B1063" t="str">
            <v>8.86*</v>
          </cell>
          <cell r="C1063">
            <v>1</v>
          </cell>
        </row>
        <row r="1064">
          <cell r="A1064" t="str">
            <v>INDPEEUR2007</v>
          </cell>
          <cell r="B1064" t="str">
            <v>8.98*</v>
          </cell>
          <cell r="C1064">
            <v>1</v>
          </cell>
        </row>
        <row r="1065">
          <cell r="A1065" t="str">
            <v>INDPEEUR2008</v>
          </cell>
          <cell r="B1065" t="str">
            <v>5.40*</v>
          </cell>
          <cell r="C1065">
            <v>1</v>
          </cell>
        </row>
        <row r="1066">
          <cell r="A1066" t="str">
            <v>INDPEMER1996</v>
          </cell>
          <cell r="B1066">
            <v>18415</v>
          </cell>
          <cell r="C1066">
            <v>0</v>
          </cell>
        </row>
        <row r="1067">
          <cell r="A1067" t="str">
            <v>INDPEMER1997</v>
          </cell>
          <cell r="B1067" t="str">
            <v>7.00</v>
          </cell>
          <cell r="C1067">
            <v>0</v>
          </cell>
        </row>
        <row r="1068">
          <cell r="A1068" t="str">
            <v>INDPEMER1998</v>
          </cell>
          <cell r="B1068" t="str">
            <v>0.20</v>
          </cell>
          <cell r="C1068">
            <v>0</v>
          </cell>
        </row>
        <row r="1069">
          <cell r="A1069" t="str">
            <v>INDPEMER1999</v>
          </cell>
          <cell r="B1069">
            <v>33329</v>
          </cell>
          <cell r="C1069">
            <v>0</v>
          </cell>
        </row>
        <row r="1070">
          <cell r="A1070" t="str">
            <v>INDPEMER2000</v>
          </cell>
          <cell r="B1070">
            <v>19998</v>
          </cell>
          <cell r="C1070">
            <v>0</v>
          </cell>
        </row>
        <row r="1071">
          <cell r="A1071" t="str">
            <v>INDPEMER2001</v>
          </cell>
          <cell r="B1071">
            <v>35916</v>
          </cell>
          <cell r="C1071">
            <v>0</v>
          </cell>
        </row>
        <row r="1072">
          <cell r="A1072" t="str">
            <v>INDPEMER2002</v>
          </cell>
          <cell r="B1072">
            <v>15919</v>
          </cell>
          <cell r="C1072">
            <v>0</v>
          </cell>
        </row>
        <row r="1073">
          <cell r="A1073" t="str">
            <v>INDPEMER2003</v>
          </cell>
          <cell r="B1073" t="str">
            <v>15.88</v>
          </cell>
          <cell r="C1073">
            <v>0</v>
          </cell>
        </row>
        <row r="1074">
          <cell r="A1074" t="str">
            <v>INDPEMER2004</v>
          </cell>
          <cell r="B1074" t="str">
            <v>17.78</v>
          </cell>
          <cell r="C1074">
            <v>0</v>
          </cell>
        </row>
        <row r="1075">
          <cell r="A1075" t="str">
            <v>INDPEMER2005</v>
          </cell>
          <cell r="B1075">
            <v>42339</v>
          </cell>
          <cell r="C1075">
            <v>0</v>
          </cell>
        </row>
        <row r="1076">
          <cell r="A1076" t="str">
            <v>INDPEMER2006</v>
          </cell>
          <cell r="B1076" t="str">
            <v>9.68*</v>
          </cell>
          <cell r="C1076">
            <v>1</v>
          </cell>
        </row>
        <row r="1077">
          <cell r="A1077" t="str">
            <v>INDPEMER2007</v>
          </cell>
          <cell r="B1077" t="str">
            <v>11.12*</v>
          </cell>
          <cell r="C1077">
            <v>1</v>
          </cell>
        </row>
        <row r="1078">
          <cell r="A1078" t="str">
            <v>INDPEMER2008</v>
          </cell>
          <cell r="B1078" t="str">
            <v>6.01*</v>
          </cell>
          <cell r="C1078">
            <v>1</v>
          </cell>
        </row>
        <row r="1079">
          <cell r="A1079" t="str">
            <v>INDPEU111996</v>
          </cell>
          <cell r="B1079" t="str">
            <v>0.50</v>
          </cell>
          <cell r="C1079">
            <v>0</v>
          </cell>
        </row>
        <row r="1080">
          <cell r="A1080" t="str">
            <v>INDPEU111997</v>
          </cell>
          <cell r="B1080">
            <v>38994</v>
          </cell>
          <cell r="C1080">
            <v>0</v>
          </cell>
        </row>
        <row r="1081">
          <cell r="A1081" t="str">
            <v>INDPEU111998</v>
          </cell>
          <cell r="B1081">
            <v>29281</v>
          </cell>
          <cell r="C1081">
            <v>0</v>
          </cell>
        </row>
        <row r="1082">
          <cell r="A1082" t="str">
            <v>INDPEU111999</v>
          </cell>
          <cell r="B1082">
            <v>29221</v>
          </cell>
          <cell r="C1082">
            <v>0</v>
          </cell>
        </row>
        <row r="1083">
          <cell r="A1083" t="str">
            <v>INDPEU112000</v>
          </cell>
          <cell r="B1083">
            <v>14732</v>
          </cell>
          <cell r="C1083">
            <v>0</v>
          </cell>
        </row>
        <row r="1084">
          <cell r="A1084" t="str">
            <v>INDPEU112001</v>
          </cell>
          <cell r="B1084" t="str">
            <v>0.40</v>
          </cell>
          <cell r="C1084">
            <v>0</v>
          </cell>
        </row>
        <row r="1085">
          <cell r="A1085" t="str">
            <v>INDPEU112002</v>
          </cell>
          <cell r="B1085" t="str">
            <v>-0.50</v>
          </cell>
          <cell r="C1085">
            <v>0</v>
          </cell>
        </row>
        <row r="1086">
          <cell r="A1086" t="str">
            <v>INDPEU112003</v>
          </cell>
          <cell r="B1086" t="str">
            <v>0.30</v>
          </cell>
          <cell r="C1086">
            <v>0</v>
          </cell>
        </row>
        <row r="1087">
          <cell r="A1087" t="str">
            <v>INDPEU112004</v>
          </cell>
          <cell r="B1087" t="str">
            <v>2.00</v>
          </cell>
          <cell r="C1087">
            <v>0</v>
          </cell>
        </row>
        <row r="1088">
          <cell r="A1088" t="str">
            <v>INDPEU112005</v>
          </cell>
          <cell r="B1088">
            <v>43831</v>
          </cell>
          <cell r="C1088">
            <v>0</v>
          </cell>
        </row>
        <row r="1089">
          <cell r="A1089" t="str">
            <v>INDPEU112006</v>
          </cell>
          <cell r="B1089" t="str">
            <v>3.60*</v>
          </cell>
          <cell r="C1089">
            <v>1</v>
          </cell>
        </row>
        <row r="1090">
          <cell r="A1090" t="str">
            <v>INDPEU112007</v>
          </cell>
          <cell r="B1090" t="str">
            <v>1.60*</v>
          </cell>
          <cell r="C1090">
            <v>1</v>
          </cell>
        </row>
        <row r="1091">
          <cell r="A1091" t="str">
            <v>INDPEU112008</v>
          </cell>
          <cell r="B1091" t="str">
            <v>2.60*</v>
          </cell>
          <cell r="C1091">
            <v>1</v>
          </cell>
        </row>
        <row r="1092">
          <cell r="A1092" t="str">
            <v>INDPFI1996</v>
          </cell>
          <cell r="B1092">
            <v>25600</v>
          </cell>
          <cell r="C1092">
            <v>0</v>
          </cell>
        </row>
        <row r="1093">
          <cell r="A1093" t="str">
            <v>INDPFI1997</v>
          </cell>
          <cell r="B1093">
            <v>25781</v>
          </cell>
          <cell r="C1093">
            <v>0</v>
          </cell>
        </row>
        <row r="1094">
          <cell r="A1094" t="str">
            <v>INDPFI1998</v>
          </cell>
          <cell r="B1094">
            <v>39000</v>
          </cell>
          <cell r="C1094">
            <v>0</v>
          </cell>
        </row>
        <row r="1095">
          <cell r="A1095" t="str">
            <v>INDPFI1999</v>
          </cell>
          <cell r="B1095">
            <v>29342</v>
          </cell>
          <cell r="C1095">
            <v>0</v>
          </cell>
        </row>
        <row r="1096">
          <cell r="A1096" t="str">
            <v>INDPFI2000</v>
          </cell>
          <cell r="B1096" t="str">
            <v>13.20</v>
          </cell>
          <cell r="C1096">
            <v>0</v>
          </cell>
        </row>
        <row r="1097">
          <cell r="A1097" t="str">
            <v>INDPFI2001</v>
          </cell>
          <cell r="B1097" t="str">
            <v>-0.30</v>
          </cell>
          <cell r="C1097">
            <v>0</v>
          </cell>
        </row>
        <row r="1098">
          <cell r="A1098" t="str">
            <v>INDPFI2002</v>
          </cell>
          <cell r="B1098">
            <v>38992</v>
          </cell>
          <cell r="C1098">
            <v>0</v>
          </cell>
        </row>
        <row r="1099">
          <cell r="A1099" t="str">
            <v>INDPFI2003</v>
          </cell>
          <cell r="B1099" t="str">
            <v>0.60</v>
          </cell>
          <cell r="C1099">
            <v>0</v>
          </cell>
        </row>
        <row r="1100">
          <cell r="A1100" t="str">
            <v>INDPFI2004</v>
          </cell>
          <cell r="B1100">
            <v>14732</v>
          </cell>
          <cell r="C1100">
            <v>0</v>
          </cell>
        </row>
        <row r="1101">
          <cell r="A1101" t="str">
            <v>INDPFI2005</v>
          </cell>
          <cell r="B1101" t="str">
            <v>-1.00</v>
          </cell>
          <cell r="C1101">
            <v>0</v>
          </cell>
        </row>
        <row r="1102">
          <cell r="A1102" t="str">
            <v>INDPFI2006</v>
          </cell>
          <cell r="B1102" t="str">
            <v>8.50*</v>
          </cell>
          <cell r="C1102">
            <v>1</v>
          </cell>
        </row>
        <row r="1103">
          <cell r="A1103" t="str">
            <v>INDPFI2007</v>
          </cell>
          <cell r="B1103" t="str">
            <v>3.90*</v>
          </cell>
          <cell r="C1103">
            <v>1</v>
          </cell>
        </row>
        <row r="1104">
          <cell r="A1104" t="str">
            <v>INDPFI2008</v>
          </cell>
          <cell r="B1104" t="str">
            <v>3.60*</v>
          </cell>
          <cell r="C1104">
            <v>1</v>
          </cell>
        </row>
        <row r="1105">
          <cell r="A1105" t="str">
            <v>INDPFR1996</v>
          </cell>
          <cell r="B1105" t="str">
            <v>0.90</v>
          </cell>
          <cell r="C1105">
            <v>0</v>
          </cell>
        </row>
        <row r="1106">
          <cell r="A1106" t="str">
            <v>INDPFR1997</v>
          </cell>
          <cell r="B1106">
            <v>14702</v>
          </cell>
          <cell r="C1106">
            <v>0</v>
          </cell>
        </row>
        <row r="1107">
          <cell r="A1107" t="str">
            <v>INDPFR1998</v>
          </cell>
          <cell r="B1107">
            <v>18323</v>
          </cell>
          <cell r="C1107">
            <v>0</v>
          </cell>
        </row>
        <row r="1108">
          <cell r="A1108" t="str">
            <v>INDPFR1999</v>
          </cell>
          <cell r="B1108">
            <v>43862</v>
          </cell>
          <cell r="C1108">
            <v>0</v>
          </cell>
        </row>
        <row r="1109">
          <cell r="A1109" t="str">
            <v>INDPFR2000</v>
          </cell>
          <cell r="B1109">
            <v>43922</v>
          </cell>
          <cell r="C1109">
            <v>0</v>
          </cell>
        </row>
        <row r="1110">
          <cell r="A1110" t="str">
            <v>INDPFR2001</v>
          </cell>
          <cell r="B1110">
            <v>43831</v>
          </cell>
          <cell r="C1110">
            <v>0</v>
          </cell>
        </row>
        <row r="1111">
          <cell r="A1111" t="str">
            <v>INDPFR2002</v>
          </cell>
          <cell r="B1111" t="str">
            <v>-1.40</v>
          </cell>
          <cell r="C1111">
            <v>0</v>
          </cell>
        </row>
        <row r="1112">
          <cell r="A1112" t="str">
            <v>INDPFR2003</v>
          </cell>
          <cell r="B1112" t="str">
            <v>-0.30</v>
          </cell>
          <cell r="C1112">
            <v>0</v>
          </cell>
        </row>
        <row r="1113">
          <cell r="A1113" t="str">
            <v>INDPFR2004</v>
          </cell>
          <cell r="B1113">
            <v>29221</v>
          </cell>
          <cell r="C1113">
            <v>0</v>
          </cell>
        </row>
        <row r="1114">
          <cell r="A1114" t="str">
            <v>INDPFR2005</v>
          </cell>
          <cell r="B1114" t="str">
            <v>0.20*</v>
          </cell>
          <cell r="C1114">
            <v>1</v>
          </cell>
        </row>
        <row r="1115">
          <cell r="A1115" t="str">
            <v>INDPFR2006</v>
          </cell>
          <cell r="B1115" t="str">
            <v>2.50*</v>
          </cell>
          <cell r="C1115">
            <v>1</v>
          </cell>
        </row>
        <row r="1116">
          <cell r="A1116" t="str">
            <v>INDPFR2007</v>
          </cell>
          <cell r="B1116" t="str">
            <v>3.20*</v>
          </cell>
          <cell r="C1116">
            <v>1</v>
          </cell>
        </row>
        <row r="1117">
          <cell r="A1117" t="str">
            <v>INDPFR2008</v>
          </cell>
          <cell r="B1117" t="str">
            <v>4.40*</v>
          </cell>
          <cell r="C1117">
            <v>1</v>
          </cell>
        </row>
        <row r="1118">
          <cell r="A1118" t="str">
            <v>INDPG3XX1996</v>
          </cell>
          <cell r="B1118">
            <v>18295</v>
          </cell>
          <cell r="C1118">
            <v>0</v>
          </cell>
        </row>
        <row r="1119">
          <cell r="A1119" t="str">
            <v>INDPG3XX1997</v>
          </cell>
          <cell r="B1119">
            <v>18384</v>
          </cell>
          <cell r="C1119">
            <v>0</v>
          </cell>
        </row>
        <row r="1120">
          <cell r="A1120" t="str">
            <v>INDPG3XX1998</v>
          </cell>
          <cell r="B1120">
            <v>43862</v>
          </cell>
          <cell r="C1120">
            <v>0</v>
          </cell>
        </row>
        <row r="1121">
          <cell r="A1121" t="str">
            <v>INDPG3XX1999</v>
          </cell>
          <cell r="B1121">
            <v>25600</v>
          </cell>
          <cell r="C1121">
            <v>0</v>
          </cell>
        </row>
        <row r="1122">
          <cell r="A1122" t="str">
            <v>INDPG3XX2000</v>
          </cell>
          <cell r="B1122">
            <v>32599</v>
          </cell>
          <cell r="C1122">
            <v>0</v>
          </cell>
        </row>
        <row r="1123">
          <cell r="A1123" t="str">
            <v>INDPG3XX2001</v>
          </cell>
          <cell r="B1123" t="str">
            <v>-2.86</v>
          </cell>
          <cell r="C1123">
            <v>0</v>
          </cell>
        </row>
        <row r="1124">
          <cell r="A1124" t="str">
            <v>INDPG3XX2002</v>
          </cell>
          <cell r="B1124" t="str">
            <v>-0.33</v>
          </cell>
          <cell r="C1124">
            <v>0</v>
          </cell>
        </row>
        <row r="1125">
          <cell r="A1125" t="str">
            <v>INDPG3XX2003</v>
          </cell>
          <cell r="B1125">
            <v>41275</v>
          </cell>
          <cell r="C1125">
            <v>0</v>
          </cell>
        </row>
        <row r="1126">
          <cell r="A1126" t="str">
            <v>INDPG3XX2004</v>
          </cell>
          <cell r="B1126">
            <v>23437</v>
          </cell>
          <cell r="C1126">
            <v>0</v>
          </cell>
        </row>
        <row r="1127">
          <cell r="A1127" t="str">
            <v>INDPG3XX2005</v>
          </cell>
          <cell r="B1127">
            <v>42036</v>
          </cell>
          <cell r="C1127">
            <v>0</v>
          </cell>
        </row>
        <row r="1128">
          <cell r="A1128" t="str">
            <v>INDPG3XX2006</v>
          </cell>
          <cell r="B1128" t="str">
            <v>3.75*</v>
          </cell>
          <cell r="C1128">
            <v>1</v>
          </cell>
        </row>
        <row r="1129">
          <cell r="A1129" t="str">
            <v>INDPG3XX2007</v>
          </cell>
          <cell r="B1129" t="str">
            <v>1.74*</v>
          </cell>
          <cell r="C1129">
            <v>1</v>
          </cell>
        </row>
        <row r="1130">
          <cell r="A1130" t="str">
            <v>INDPG3XX2008</v>
          </cell>
          <cell r="B1130" t="str">
            <v>2.57*</v>
          </cell>
          <cell r="C1130">
            <v>1</v>
          </cell>
        </row>
        <row r="1131">
          <cell r="A1131" t="str">
            <v>INDPIT1996</v>
          </cell>
          <cell r="B1131" t="str">
            <v>-1.60</v>
          </cell>
          <cell r="C1131">
            <v>0</v>
          </cell>
        </row>
        <row r="1132">
          <cell r="A1132" t="str">
            <v>INDPIT1997</v>
          </cell>
          <cell r="B1132">
            <v>29281</v>
          </cell>
          <cell r="C1132">
            <v>0</v>
          </cell>
        </row>
        <row r="1133">
          <cell r="A1133" t="str">
            <v>INDPIT1998</v>
          </cell>
          <cell r="B1133">
            <v>10959</v>
          </cell>
          <cell r="C1133">
            <v>0</v>
          </cell>
        </row>
        <row r="1134">
          <cell r="A1134" t="str">
            <v>INDPIT1999</v>
          </cell>
          <cell r="B1134" t="str">
            <v>-0.30</v>
          </cell>
          <cell r="C1134">
            <v>0</v>
          </cell>
        </row>
        <row r="1135">
          <cell r="A1135" t="str">
            <v>INDPIT2000</v>
          </cell>
          <cell r="B1135">
            <v>11049</v>
          </cell>
          <cell r="C1135">
            <v>0</v>
          </cell>
        </row>
        <row r="1136">
          <cell r="A1136" t="str">
            <v>INDPIT2001</v>
          </cell>
          <cell r="B1136" t="str">
            <v>-0.90</v>
          </cell>
          <cell r="C1136">
            <v>0</v>
          </cell>
        </row>
        <row r="1137">
          <cell r="A1137" t="str">
            <v>INDPIT2002</v>
          </cell>
          <cell r="B1137" t="str">
            <v>-1.60</v>
          </cell>
          <cell r="C1137">
            <v>0</v>
          </cell>
        </row>
        <row r="1138">
          <cell r="A1138" t="str">
            <v>INDPIT2003</v>
          </cell>
          <cell r="B1138" t="str">
            <v>-0.60</v>
          </cell>
          <cell r="C1138">
            <v>0</v>
          </cell>
        </row>
        <row r="1139">
          <cell r="A1139" t="str">
            <v>INDPIT2004</v>
          </cell>
          <cell r="B1139" t="str">
            <v>-0.60</v>
          </cell>
          <cell r="C1139">
            <v>0</v>
          </cell>
        </row>
        <row r="1140">
          <cell r="A1140" t="str">
            <v>INDPIT2005</v>
          </cell>
          <cell r="B1140" t="str">
            <v>-0.70*</v>
          </cell>
          <cell r="C1140">
            <v>1</v>
          </cell>
        </row>
        <row r="1141">
          <cell r="A1141" t="str">
            <v>INDPIT2006</v>
          </cell>
          <cell r="B1141" t="str">
            <v>2.70*</v>
          </cell>
          <cell r="C1141">
            <v>1</v>
          </cell>
        </row>
        <row r="1142">
          <cell r="A1142" t="str">
            <v>INDPIT2007</v>
          </cell>
          <cell r="B1142" t="str">
            <v>2.90*</v>
          </cell>
          <cell r="C1142">
            <v>1</v>
          </cell>
        </row>
        <row r="1143">
          <cell r="A1143" t="str">
            <v>INDPIT2008</v>
          </cell>
          <cell r="B1143" t="str">
            <v>3.20*</v>
          </cell>
          <cell r="C1143">
            <v>1</v>
          </cell>
        </row>
        <row r="1144">
          <cell r="A1144" t="str">
            <v>INDPJP1996</v>
          </cell>
          <cell r="B1144">
            <v>38992</v>
          </cell>
          <cell r="C1144">
            <v>0</v>
          </cell>
        </row>
        <row r="1145">
          <cell r="A1145" t="str">
            <v>INDPJP1997</v>
          </cell>
          <cell r="B1145">
            <v>43922</v>
          </cell>
          <cell r="C1145">
            <v>0</v>
          </cell>
        </row>
        <row r="1146">
          <cell r="A1146" t="str">
            <v>INDPJP1998</v>
          </cell>
          <cell r="B1146" t="str">
            <v>-7.10</v>
          </cell>
          <cell r="C1146">
            <v>0</v>
          </cell>
        </row>
        <row r="1147">
          <cell r="A1147" t="str">
            <v>INDPJP1999</v>
          </cell>
          <cell r="B1147" t="str">
            <v>0.60</v>
          </cell>
          <cell r="C1147">
            <v>0</v>
          </cell>
        </row>
        <row r="1148">
          <cell r="A1148" t="str">
            <v>INDPJP2000</v>
          </cell>
          <cell r="B1148">
            <v>43952</v>
          </cell>
          <cell r="C1148">
            <v>0</v>
          </cell>
        </row>
        <row r="1149">
          <cell r="A1149" t="str">
            <v>INDPJP2001</v>
          </cell>
          <cell r="B1149" t="str">
            <v>-6.50</v>
          </cell>
          <cell r="C1149">
            <v>0</v>
          </cell>
        </row>
        <row r="1150">
          <cell r="A1150" t="str">
            <v>INDPJP2002</v>
          </cell>
          <cell r="B1150" t="str">
            <v>-1.00</v>
          </cell>
          <cell r="C1150">
            <v>0</v>
          </cell>
        </row>
        <row r="1151">
          <cell r="A1151" t="str">
            <v>INDPJP2003</v>
          </cell>
          <cell r="B1151">
            <v>11018</v>
          </cell>
          <cell r="C1151">
            <v>0</v>
          </cell>
        </row>
        <row r="1152">
          <cell r="A1152" t="str">
            <v>INDPJP2004</v>
          </cell>
          <cell r="B1152">
            <v>11079</v>
          </cell>
          <cell r="C1152">
            <v>0</v>
          </cell>
        </row>
        <row r="1153">
          <cell r="A1153" t="str">
            <v>INDPJP2005</v>
          </cell>
          <cell r="B1153">
            <v>18264</v>
          </cell>
          <cell r="C1153">
            <v>0</v>
          </cell>
        </row>
        <row r="1154">
          <cell r="A1154" t="str">
            <v>INDPJP2006</v>
          </cell>
          <cell r="B1154" t="str">
            <v>3.20*</v>
          </cell>
          <cell r="C1154">
            <v>1</v>
          </cell>
        </row>
        <row r="1155">
          <cell r="A1155" t="str">
            <v>INDPJP2007</v>
          </cell>
          <cell r="B1155" t="str">
            <v>1.20*</v>
          </cell>
          <cell r="C1155">
            <v>1</v>
          </cell>
        </row>
        <row r="1156">
          <cell r="A1156" t="str">
            <v>INDPJP2008</v>
          </cell>
          <cell r="B1156" t="str">
            <v>3.70*</v>
          </cell>
          <cell r="C1156">
            <v>1</v>
          </cell>
        </row>
        <row r="1157">
          <cell r="A1157" t="str">
            <v>INDPLATA1996</v>
          </cell>
          <cell r="B1157">
            <v>29312</v>
          </cell>
          <cell r="C1157">
            <v>0</v>
          </cell>
        </row>
        <row r="1158">
          <cell r="A1158" t="str">
            <v>INDPLATA1997</v>
          </cell>
          <cell r="B1158">
            <v>43983</v>
          </cell>
          <cell r="C1158">
            <v>0</v>
          </cell>
        </row>
        <row r="1159">
          <cell r="A1159" t="str">
            <v>INDPLATA1998</v>
          </cell>
          <cell r="B1159" t="str">
            <v>0.80</v>
          </cell>
          <cell r="C1159">
            <v>0</v>
          </cell>
        </row>
        <row r="1160">
          <cell r="A1160" t="str">
            <v>INDPLATA1999</v>
          </cell>
          <cell r="B1160" t="str">
            <v>0.19</v>
          </cell>
          <cell r="C1160">
            <v>0</v>
          </cell>
        </row>
        <row r="1161">
          <cell r="A1161" t="str">
            <v>INDPLATA2000</v>
          </cell>
          <cell r="B1161">
            <v>43586</v>
          </cell>
          <cell r="C1161">
            <v>0</v>
          </cell>
        </row>
        <row r="1162">
          <cell r="A1162" t="str">
            <v>INDPLATA2001</v>
          </cell>
          <cell r="B1162" t="str">
            <v>-1.58</v>
          </cell>
          <cell r="C1162">
            <v>0</v>
          </cell>
        </row>
        <row r="1163">
          <cell r="A1163" t="str">
            <v>INDPLATA2002</v>
          </cell>
          <cell r="B1163" t="str">
            <v>-0.47</v>
          </cell>
          <cell r="C1163">
            <v>0</v>
          </cell>
        </row>
        <row r="1164">
          <cell r="A1164" t="str">
            <v>INDPLATA2003</v>
          </cell>
          <cell r="B1164">
            <v>24139</v>
          </cell>
          <cell r="C1164">
            <v>0</v>
          </cell>
        </row>
        <row r="1165">
          <cell r="A1165" t="str">
            <v>INDPLATA2004</v>
          </cell>
          <cell r="B1165">
            <v>38967</v>
          </cell>
          <cell r="C1165">
            <v>0</v>
          </cell>
        </row>
        <row r="1166">
          <cell r="A1166" t="str">
            <v>INDPLATA2005</v>
          </cell>
          <cell r="B1166">
            <v>22706</v>
          </cell>
          <cell r="C1166">
            <v>0</v>
          </cell>
        </row>
        <row r="1167">
          <cell r="A1167" t="str">
            <v>INDPLATA2006</v>
          </cell>
          <cell r="B1167" t="str">
            <v>3.81*</v>
          </cell>
          <cell r="C1167">
            <v>1</v>
          </cell>
        </row>
        <row r="1168">
          <cell r="A1168" t="str">
            <v>INDPLATA2007</v>
          </cell>
          <cell r="B1168" t="str">
            <v>5.16*</v>
          </cell>
          <cell r="C1168">
            <v>1</v>
          </cell>
        </row>
        <row r="1169">
          <cell r="A1169" t="str">
            <v>INDPLATA2008</v>
          </cell>
          <cell r="B1169" t="str">
            <v>2.76*</v>
          </cell>
          <cell r="C1169">
            <v>1</v>
          </cell>
        </row>
        <row r="1170">
          <cell r="A1170" t="str">
            <v>INDPNO1996</v>
          </cell>
          <cell r="B1170">
            <v>21947</v>
          </cell>
          <cell r="C1170">
            <v>0</v>
          </cell>
        </row>
        <row r="1171">
          <cell r="A1171" t="str">
            <v>INDPNO1997</v>
          </cell>
          <cell r="B1171">
            <v>11018</v>
          </cell>
          <cell r="C1171">
            <v>0</v>
          </cell>
        </row>
        <row r="1172">
          <cell r="A1172" t="str">
            <v>INDPNO1998</v>
          </cell>
          <cell r="B1172">
            <v>25600</v>
          </cell>
          <cell r="C1172">
            <v>0</v>
          </cell>
        </row>
        <row r="1173">
          <cell r="A1173" t="str">
            <v>INDPNO1999</v>
          </cell>
          <cell r="B1173" t="str">
            <v>-2.40</v>
          </cell>
          <cell r="C1173">
            <v>0</v>
          </cell>
        </row>
        <row r="1174">
          <cell r="A1174" t="str">
            <v>INDPNO2000</v>
          </cell>
          <cell r="B1174" t="str">
            <v>-3.10</v>
          </cell>
          <cell r="C1174">
            <v>0</v>
          </cell>
        </row>
        <row r="1175">
          <cell r="A1175" t="str">
            <v>INDPNO2001</v>
          </cell>
          <cell r="B1175" t="str">
            <v>-1.00</v>
          </cell>
          <cell r="C1175">
            <v>0</v>
          </cell>
        </row>
        <row r="1176">
          <cell r="A1176" t="str">
            <v>INDPNO2002</v>
          </cell>
          <cell r="B1176" t="str">
            <v>-0.90</v>
          </cell>
          <cell r="C1176">
            <v>0</v>
          </cell>
        </row>
        <row r="1177">
          <cell r="A1177" t="str">
            <v>INDPNO2003</v>
          </cell>
          <cell r="B1177" t="str">
            <v>-4.20</v>
          </cell>
          <cell r="C1177">
            <v>0</v>
          </cell>
        </row>
        <row r="1178">
          <cell r="A1178" t="str">
            <v>INDPNO2004</v>
          </cell>
          <cell r="B1178">
            <v>14611</v>
          </cell>
          <cell r="C1178">
            <v>0</v>
          </cell>
        </row>
        <row r="1179">
          <cell r="A1179" t="str">
            <v>INDPNO2005</v>
          </cell>
          <cell r="B1179">
            <v>38993</v>
          </cell>
          <cell r="C1179">
            <v>0</v>
          </cell>
        </row>
        <row r="1180">
          <cell r="A1180" t="str">
            <v>INDPNO2006</v>
          </cell>
          <cell r="B1180" t="str">
            <v>3.60*</v>
          </cell>
          <cell r="C1180">
            <v>1</v>
          </cell>
        </row>
        <row r="1181">
          <cell r="A1181" t="str">
            <v>INDPNO2007</v>
          </cell>
          <cell r="B1181" t="str">
            <v>2.40*</v>
          </cell>
          <cell r="C1181">
            <v>1</v>
          </cell>
        </row>
        <row r="1182">
          <cell r="A1182" t="str">
            <v>INDPNO2008</v>
          </cell>
          <cell r="B1182" t="str">
            <v>2.20*</v>
          </cell>
          <cell r="C1182">
            <v>1</v>
          </cell>
        </row>
        <row r="1183">
          <cell r="A1183" t="str">
            <v>INDPNORD1996</v>
          </cell>
          <cell r="B1183" t="str">
            <v>2.00</v>
          </cell>
          <cell r="C1183">
            <v>0</v>
          </cell>
        </row>
        <row r="1184">
          <cell r="A1184" t="str">
            <v>INDPNORD1997</v>
          </cell>
          <cell r="B1184">
            <v>14732</v>
          </cell>
          <cell r="C1184">
            <v>0</v>
          </cell>
        </row>
        <row r="1185">
          <cell r="A1185" t="str">
            <v>INDPNORD1998</v>
          </cell>
          <cell r="B1185">
            <v>25659</v>
          </cell>
          <cell r="C1185">
            <v>0</v>
          </cell>
        </row>
        <row r="1186">
          <cell r="A1186" t="str">
            <v>INDPNORD1999</v>
          </cell>
          <cell r="B1186">
            <v>15707</v>
          </cell>
          <cell r="C1186">
            <v>0</v>
          </cell>
        </row>
        <row r="1187">
          <cell r="A1187" t="str">
            <v>INDPNORD2000</v>
          </cell>
          <cell r="B1187">
            <v>43586</v>
          </cell>
          <cell r="C1187">
            <v>0</v>
          </cell>
        </row>
        <row r="1188">
          <cell r="A1188" t="str">
            <v>INDPNORD2001</v>
          </cell>
          <cell r="B1188" t="str">
            <v>0.07</v>
          </cell>
          <cell r="C1188">
            <v>0</v>
          </cell>
        </row>
        <row r="1189">
          <cell r="A1189" t="str">
            <v>INDPNORD2002</v>
          </cell>
          <cell r="B1189" t="str">
            <v>0.84</v>
          </cell>
          <cell r="C1189">
            <v>0</v>
          </cell>
        </row>
        <row r="1190">
          <cell r="A1190" t="str">
            <v>INDPNORD2003</v>
          </cell>
          <cell r="B1190" t="str">
            <v>-0.13</v>
          </cell>
          <cell r="C1190">
            <v>0</v>
          </cell>
        </row>
        <row r="1191">
          <cell r="A1191" t="str">
            <v>INDPNORD2004</v>
          </cell>
          <cell r="B1191">
            <v>46419</v>
          </cell>
          <cell r="C1191">
            <v>0</v>
          </cell>
        </row>
        <row r="1192">
          <cell r="A1192" t="str">
            <v>INDPNORD2005</v>
          </cell>
          <cell r="B1192">
            <v>18629</v>
          </cell>
          <cell r="C1192">
            <v>0</v>
          </cell>
        </row>
        <row r="1193">
          <cell r="A1193" t="str">
            <v>INDPNORD2006</v>
          </cell>
          <cell r="B1193" t="str">
            <v>4.45*</v>
          </cell>
          <cell r="C1193">
            <v>1</v>
          </cell>
        </row>
        <row r="1194">
          <cell r="A1194" t="str">
            <v>INDPNORD2007</v>
          </cell>
          <cell r="B1194" t="str">
            <v>2.98*</v>
          </cell>
          <cell r="C1194">
            <v>1</v>
          </cell>
        </row>
        <row r="1195">
          <cell r="A1195" t="str">
            <v>INDPNORD2008</v>
          </cell>
          <cell r="B1195" t="str">
            <v>3.17*</v>
          </cell>
          <cell r="C1195">
            <v>1</v>
          </cell>
        </row>
        <row r="1196">
          <cell r="A1196" t="str">
            <v>INDPSE1996</v>
          </cell>
          <cell r="B1196">
            <v>21916</v>
          </cell>
          <cell r="C1196">
            <v>0</v>
          </cell>
        </row>
        <row r="1197">
          <cell r="A1197" t="str">
            <v>INDPSE1997</v>
          </cell>
          <cell r="B1197">
            <v>11079</v>
          </cell>
          <cell r="C1197">
            <v>0</v>
          </cell>
        </row>
        <row r="1198">
          <cell r="A1198" t="str">
            <v>INDPSE1998</v>
          </cell>
          <cell r="B1198">
            <v>11049</v>
          </cell>
          <cell r="C1198">
            <v>0</v>
          </cell>
        </row>
        <row r="1199">
          <cell r="A1199" t="str">
            <v>INDPSE1999</v>
          </cell>
          <cell r="B1199">
            <v>10990</v>
          </cell>
          <cell r="C1199">
            <v>0</v>
          </cell>
        </row>
        <row r="1200">
          <cell r="A1200" t="str">
            <v>INDPSE2000</v>
          </cell>
          <cell r="B1200">
            <v>14763</v>
          </cell>
          <cell r="C1200">
            <v>0</v>
          </cell>
        </row>
        <row r="1201">
          <cell r="A1201" t="str">
            <v>INDPSE2001</v>
          </cell>
          <cell r="B1201" t="str">
            <v>-0.40</v>
          </cell>
          <cell r="C1201">
            <v>0</v>
          </cell>
        </row>
        <row r="1202">
          <cell r="A1202" t="str">
            <v>INDPSE2002</v>
          </cell>
          <cell r="B1202">
            <v>10959</v>
          </cell>
          <cell r="C1202">
            <v>0</v>
          </cell>
        </row>
        <row r="1203">
          <cell r="A1203" t="str">
            <v>INDPSE2003</v>
          </cell>
          <cell r="B1203">
            <v>18295</v>
          </cell>
          <cell r="C1203">
            <v>0</v>
          </cell>
        </row>
        <row r="1204">
          <cell r="A1204" t="str">
            <v>INDPSE2004</v>
          </cell>
          <cell r="B1204">
            <v>43891</v>
          </cell>
          <cell r="C1204">
            <v>0</v>
          </cell>
        </row>
        <row r="1205">
          <cell r="A1205" t="str">
            <v>INDPSE2005</v>
          </cell>
          <cell r="B1205">
            <v>21916</v>
          </cell>
          <cell r="C1205">
            <v>0</v>
          </cell>
        </row>
        <row r="1206">
          <cell r="A1206" t="str">
            <v>INDPSE2006</v>
          </cell>
          <cell r="B1206" t="str">
            <v>4.00*</v>
          </cell>
          <cell r="C1206">
            <v>1</v>
          </cell>
        </row>
        <row r="1207">
          <cell r="A1207" t="str">
            <v>INDPSE2007</v>
          </cell>
          <cell r="B1207" t="str">
            <v>3.20*</v>
          </cell>
          <cell r="C1207">
            <v>1</v>
          </cell>
        </row>
        <row r="1208">
          <cell r="A1208" t="str">
            <v>INDPSE2008</v>
          </cell>
          <cell r="B1208" t="str">
            <v>3.10*</v>
          </cell>
          <cell r="C1208">
            <v>1</v>
          </cell>
        </row>
        <row r="1209">
          <cell r="A1209" t="str">
            <v>INDPSP1996</v>
          </cell>
          <cell r="B1209" t="str">
            <v>-0.70</v>
          </cell>
          <cell r="C1209">
            <v>0</v>
          </cell>
        </row>
        <row r="1210">
          <cell r="A1210" t="str">
            <v>INDPSP1997</v>
          </cell>
          <cell r="B1210">
            <v>33025</v>
          </cell>
          <cell r="C1210">
            <v>0</v>
          </cell>
        </row>
        <row r="1211">
          <cell r="A1211" t="str">
            <v>INDPSP1998</v>
          </cell>
          <cell r="B1211">
            <v>14732</v>
          </cell>
          <cell r="C1211">
            <v>0</v>
          </cell>
        </row>
        <row r="1212">
          <cell r="A1212" t="str">
            <v>INDPSP1999</v>
          </cell>
          <cell r="B1212">
            <v>25600</v>
          </cell>
          <cell r="C1212">
            <v>0</v>
          </cell>
        </row>
        <row r="1213">
          <cell r="A1213" t="str">
            <v>INDPSP2000</v>
          </cell>
          <cell r="B1213">
            <v>14702</v>
          </cell>
          <cell r="C1213">
            <v>0</v>
          </cell>
        </row>
        <row r="1214">
          <cell r="A1214" t="str">
            <v>INDPSP2001</v>
          </cell>
          <cell r="B1214" t="str">
            <v>-1.30</v>
          </cell>
          <cell r="C1214">
            <v>0</v>
          </cell>
        </row>
        <row r="1215">
          <cell r="A1215" t="str">
            <v>INDPSP2002</v>
          </cell>
          <cell r="B1215" t="str">
            <v>0.10</v>
          </cell>
          <cell r="C1215">
            <v>0</v>
          </cell>
        </row>
        <row r="1216">
          <cell r="A1216" t="str">
            <v>INDPSP2003</v>
          </cell>
          <cell r="B1216">
            <v>14611</v>
          </cell>
          <cell r="C1216">
            <v>0</v>
          </cell>
        </row>
        <row r="1217">
          <cell r="A1217" t="str">
            <v>INDPSP2004</v>
          </cell>
          <cell r="B1217">
            <v>18264</v>
          </cell>
          <cell r="C1217">
            <v>0</v>
          </cell>
        </row>
        <row r="1218">
          <cell r="A1218" t="str">
            <v>INDPSP2005</v>
          </cell>
          <cell r="B1218" t="str">
            <v>0.70*</v>
          </cell>
          <cell r="C1218">
            <v>1</v>
          </cell>
        </row>
        <row r="1219">
          <cell r="A1219" t="str">
            <v>INDPSP2006</v>
          </cell>
          <cell r="B1219" t="str">
            <v>3.00*</v>
          </cell>
          <cell r="C1219">
            <v>1</v>
          </cell>
        </row>
        <row r="1220">
          <cell r="A1220" t="str">
            <v>INDPSP2007</v>
          </cell>
          <cell r="B1220" t="str">
            <v>3.10*</v>
          </cell>
          <cell r="C1220">
            <v>1</v>
          </cell>
        </row>
        <row r="1221">
          <cell r="A1221" t="str">
            <v>INDPSP2008</v>
          </cell>
          <cell r="B1221" t="str">
            <v>3.70*</v>
          </cell>
          <cell r="C1221">
            <v>1</v>
          </cell>
        </row>
        <row r="1222">
          <cell r="A1222" t="str">
            <v>INDPUK1996</v>
          </cell>
          <cell r="B1222">
            <v>38991</v>
          </cell>
          <cell r="C1222">
            <v>0</v>
          </cell>
        </row>
        <row r="1223">
          <cell r="A1223" t="str">
            <v>INDPUK1997</v>
          </cell>
          <cell r="B1223" t="str">
            <v>0.80</v>
          </cell>
          <cell r="C1223">
            <v>0</v>
          </cell>
        </row>
        <row r="1224">
          <cell r="A1224" t="str">
            <v>INDPUK1998</v>
          </cell>
          <cell r="B1224" t="str">
            <v>0.60</v>
          </cell>
          <cell r="C1224">
            <v>0</v>
          </cell>
        </row>
        <row r="1225">
          <cell r="A1225" t="str">
            <v>INDPUK1999</v>
          </cell>
          <cell r="B1225" t="str">
            <v>-1.10*</v>
          </cell>
          <cell r="C1225">
            <v>1</v>
          </cell>
        </row>
        <row r="1226">
          <cell r="A1226" t="str">
            <v>INDPUK2000</v>
          </cell>
          <cell r="B1226" t="str">
            <v>1.00*</v>
          </cell>
          <cell r="C1226">
            <v>1</v>
          </cell>
        </row>
        <row r="1227">
          <cell r="A1227" t="str">
            <v>INDPUK2001</v>
          </cell>
          <cell r="B1227" t="str">
            <v>3.00*</v>
          </cell>
          <cell r="C1227">
            <v>1</v>
          </cell>
        </row>
        <row r="1228">
          <cell r="A1228" t="str">
            <v>INDPUS1996</v>
          </cell>
          <cell r="B1228">
            <v>14702</v>
          </cell>
          <cell r="C1228">
            <v>0</v>
          </cell>
        </row>
        <row r="1229">
          <cell r="A1229" t="str">
            <v>INDPUS1997</v>
          </cell>
          <cell r="B1229">
            <v>14793</v>
          </cell>
          <cell r="C1229">
            <v>0</v>
          </cell>
        </row>
        <row r="1230">
          <cell r="A1230" t="str">
            <v>INDPUS1998</v>
          </cell>
          <cell r="B1230">
            <v>32994</v>
          </cell>
          <cell r="C1230">
            <v>0</v>
          </cell>
        </row>
        <row r="1231">
          <cell r="A1231" t="str">
            <v>INDPUS1999</v>
          </cell>
          <cell r="B1231">
            <v>18354</v>
          </cell>
          <cell r="C1231">
            <v>0</v>
          </cell>
        </row>
        <row r="1232">
          <cell r="A1232" t="str">
            <v>INDPUS2000</v>
          </cell>
          <cell r="B1232">
            <v>14702</v>
          </cell>
          <cell r="C1232">
            <v>0</v>
          </cell>
        </row>
        <row r="1233">
          <cell r="A1233" t="str">
            <v>INDPUS2001</v>
          </cell>
          <cell r="B1233" t="str">
            <v>-3.50</v>
          </cell>
          <cell r="C1233">
            <v>0</v>
          </cell>
        </row>
        <row r="1234">
          <cell r="A1234" t="str">
            <v>INDPUS2002</v>
          </cell>
          <cell r="B1234" t="str">
            <v>0.10</v>
          </cell>
          <cell r="C1234">
            <v>0</v>
          </cell>
        </row>
        <row r="1235">
          <cell r="A1235" t="str">
            <v>INDPUS2003</v>
          </cell>
          <cell r="B1235" t="str">
            <v>0.60</v>
          </cell>
          <cell r="C1235">
            <v>0</v>
          </cell>
        </row>
        <row r="1236">
          <cell r="A1236" t="str">
            <v>INDPUS2004</v>
          </cell>
          <cell r="B1236">
            <v>38994</v>
          </cell>
          <cell r="C1236">
            <v>0</v>
          </cell>
        </row>
        <row r="1237">
          <cell r="A1237" t="str">
            <v>INDPUS2005</v>
          </cell>
          <cell r="B1237">
            <v>43891</v>
          </cell>
          <cell r="C1237">
            <v>0</v>
          </cell>
        </row>
        <row r="1238">
          <cell r="A1238" t="str">
            <v>INDPUS2006</v>
          </cell>
          <cell r="B1238" t="str">
            <v>4.20*</v>
          </cell>
          <cell r="C1238">
            <v>1</v>
          </cell>
        </row>
        <row r="1239">
          <cell r="A1239" t="str">
            <v>INDPUS2007</v>
          </cell>
          <cell r="B1239" t="str">
            <v>2.10*</v>
          </cell>
          <cell r="C1239">
            <v>1</v>
          </cell>
        </row>
        <row r="1240">
          <cell r="A1240" t="str">
            <v>INDPUS2008</v>
          </cell>
          <cell r="B1240" t="str">
            <v>1.90*</v>
          </cell>
          <cell r="C1240">
            <v>1</v>
          </cell>
        </row>
        <row r="1241">
          <cell r="A1241" t="str">
            <v>INDPWRLD1996</v>
          </cell>
          <cell r="B1241">
            <v>14671</v>
          </cell>
          <cell r="C1241">
            <v>0</v>
          </cell>
        </row>
        <row r="1242">
          <cell r="A1242" t="str">
            <v>INDPWRLD1997</v>
          </cell>
          <cell r="B1242">
            <v>32994</v>
          </cell>
          <cell r="C1242">
            <v>0</v>
          </cell>
        </row>
        <row r="1243">
          <cell r="A1243" t="str">
            <v>INDPWRLD1998</v>
          </cell>
          <cell r="B1243" t="str">
            <v>0.70</v>
          </cell>
          <cell r="C1243">
            <v>0</v>
          </cell>
        </row>
        <row r="1244">
          <cell r="A1244" t="str">
            <v>INDPWRLD1999</v>
          </cell>
          <cell r="B1244">
            <v>38721</v>
          </cell>
          <cell r="C1244">
            <v>0</v>
          </cell>
        </row>
        <row r="1245">
          <cell r="A1245" t="str">
            <v>INDPWRLD2000</v>
          </cell>
          <cell r="B1245">
            <v>14001</v>
          </cell>
          <cell r="C1245">
            <v>0</v>
          </cell>
        </row>
        <row r="1246">
          <cell r="A1246" t="str">
            <v>INDPWRLD2001</v>
          </cell>
          <cell r="B1246" t="str">
            <v>0.65</v>
          </cell>
          <cell r="C1246">
            <v>0</v>
          </cell>
        </row>
        <row r="1247">
          <cell r="A1247" t="str">
            <v>INDPWRLD2002</v>
          </cell>
          <cell r="B1247">
            <v>42767</v>
          </cell>
          <cell r="C1247">
            <v>0</v>
          </cell>
        </row>
        <row r="1248">
          <cell r="A1248" t="str">
            <v>INDPWRLD2003</v>
          </cell>
          <cell r="B1248">
            <v>38810</v>
          </cell>
          <cell r="C1248">
            <v>0</v>
          </cell>
        </row>
        <row r="1249">
          <cell r="A1249" t="str">
            <v>INDPWRLD2004</v>
          </cell>
          <cell r="B1249">
            <v>21276</v>
          </cell>
          <cell r="C1249">
            <v>0</v>
          </cell>
        </row>
        <row r="1250">
          <cell r="A1250" t="str">
            <v>INDPWRLD2005</v>
          </cell>
          <cell r="B1250">
            <v>24532</v>
          </cell>
          <cell r="C1250">
            <v>0</v>
          </cell>
        </row>
        <row r="1251">
          <cell r="A1251" t="str">
            <v>INDPWRLD2006</v>
          </cell>
          <cell r="B1251" t="str">
            <v>4.68*</v>
          </cell>
          <cell r="C1251">
            <v>1</v>
          </cell>
        </row>
        <row r="1252">
          <cell r="A1252" t="str">
            <v>INDPWRLD2007</v>
          </cell>
          <cell r="B1252" t="str">
            <v>3.46*</v>
          </cell>
          <cell r="C1252">
            <v>1</v>
          </cell>
        </row>
        <row r="1253">
          <cell r="A1253" t="str">
            <v>INDPWRLD2008</v>
          </cell>
          <cell r="B1253" t="str">
            <v>3.96*</v>
          </cell>
          <cell r="C1253">
            <v>1</v>
          </cell>
        </row>
        <row r="1254">
          <cell r="A1254" t="str">
            <v>INVCDE1996</v>
          </cell>
          <cell r="B1254" t="str">
            <v>-0.40</v>
          </cell>
          <cell r="C1254">
            <v>0</v>
          </cell>
        </row>
        <row r="1255">
          <cell r="A1255" t="str">
            <v>INVCDE1997</v>
          </cell>
          <cell r="B1255" t="str">
            <v>0.00</v>
          </cell>
          <cell r="C1255">
            <v>0</v>
          </cell>
        </row>
        <row r="1256">
          <cell r="A1256" t="str">
            <v>INVCDE1998</v>
          </cell>
          <cell r="B1256" t="str">
            <v>0.40</v>
          </cell>
          <cell r="C1256">
            <v>0</v>
          </cell>
        </row>
        <row r="1257">
          <cell r="A1257" t="str">
            <v>INVCDE1999</v>
          </cell>
          <cell r="B1257" t="str">
            <v>-0.20</v>
          </cell>
          <cell r="C1257">
            <v>0</v>
          </cell>
        </row>
        <row r="1258">
          <cell r="A1258" t="str">
            <v>INVCDE2000</v>
          </cell>
          <cell r="B1258" t="str">
            <v>-0.10</v>
          </cell>
          <cell r="C1258">
            <v>0</v>
          </cell>
        </row>
        <row r="1259">
          <cell r="A1259" t="str">
            <v>INVCDE2001</v>
          </cell>
          <cell r="B1259" t="str">
            <v>-0.90</v>
          </cell>
          <cell r="C1259">
            <v>0</v>
          </cell>
        </row>
        <row r="1260">
          <cell r="A1260" t="str">
            <v>INVCDE2002</v>
          </cell>
          <cell r="B1260" t="str">
            <v>-0.60</v>
          </cell>
          <cell r="C1260">
            <v>0</v>
          </cell>
        </row>
        <row r="1261">
          <cell r="A1261" t="str">
            <v>INVCDE2003</v>
          </cell>
          <cell r="B1261" t="str">
            <v>0.60</v>
          </cell>
          <cell r="C1261">
            <v>0</v>
          </cell>
        </row>
        <row r="1262">
          <cell r="A1262" t="str">
            <v>INVCDE2004</v>
          </cell>
          <cell r="B1262" t="str">
            <v>0.50</v>
          </cell>
          <cell r="C1262">
            <v>0</v>
          </cell>
        </row>
        <row r="1263">
          <cell r="A1263" t="str">
            <v>INVCDE2005</v>
          </cell>
          <cell r="B1263" t="str">
            <v>0.20*</v>
          </cell>
          <cell r="C1263">
            <v>1</v>
          </cell>
        </row>
        <row r="1264">
          <cell r="A1264" t="str">
            <v>INVCDE2006</v>
          </cell>
          <cell r="B1264" t="str">
            <v>0.00*</v>
          </cell>
          <cell r="C1264">
            <v>1</v>
          </cell>
        </row>
        <row r="1265">
          <cell r="A1265" t="str">
            <v>INVCDE2007</v>
          </cell>
          <cell r="B1265" t="str">
            <v>0.20*</v>
          </cell>
          <cell r="C1265">
            <v>1</v>
          </cell>
        </row>
        <row r="1266">
          <cell r="A1266" t="str">
            <v>INVCDE2008</v>
          </cell>
          <cell r="B1266" t="str">
            <v>-0.30*</v>
          </cell>
          <cell r="C1266">
            <v>1</v>
          </cell>
        </row>
        <row r="1267">
          <cell r="A1267" t="str">
            <v>INVCDK1996</v>
          </cell>
          <cell r="B1267" t="str">
            <v>-0.70</v>
          </cell>
          <cell r="C1267">
            <v>0</v>
          </cell>
        </row>
        <row r="1268">
          <cell r="A1268" t="str">
            <v>INVCDK1997</v>
          </cell>
          <cell r="B1268" t="str">
            <v>0.90</v>
          </cell>
          <cell r="C1268">
            <v>0</v>
          </cell>
        </row>
        <row r="1269">
          <cell r="A1269" t="str">
            <v>INVCDK1998</v>
          </cell>
          <cell r="B1269" t="str">
            <v>-0.10</v>
          </cell>
          <cell r="C1269">
            <v>0</v>
          </cell>
        </row>
        <row r="1270">
          <cell r="A1270" t="str">
            <v>INVCDK1999</v>
          </cell>
          <cell r="B1270" t="str">
            <v>-1.10</v>
          </cell>
          <cell r="C1270">
            <v>0</v>
          </cell>
        </row>
        <row r="1271">
          <cell r="A1271" t="str">
            <v>INVCDK2000</v>
          </cell>
          <cell r="B1271" t="str">
            <v>0.80</v>
          </cell>
          <cell r="C1271">
            <v>0</v>
          </cell>
        </row>
        <row r="1272">
          <cell r="A1272" t="str">
            <v>INVCDK2001</v>
          </cell>
          <cell r="B1272" t="str">
            <v>-0.30</v>
          </cell>
          <cell r="C1272">
            <v>0</v>
          </cell>
        </row>
        <row r="1273">
          <cell r="A1273" t="str">
            <v>INVCDK2002</v>
          </cell>
          <cell r="B1273" t="str">
            <v>0.30</v>
          </cell>
          <cell r="C1273">
            <v>0</v>
          </cell>
        </row>
        <row r="1274">
          <cell r="A1274" t="str">
            <v>INVCDK2003</v>
          </cell>
          <cell r="B1274" t="str">
            <v>-0.70</v>
          </cell>
          <cell r="C1274">
            <v>0</v>
          </cell>
        </row>
        <row r="1275">
          <cell r="A1275" t="str">
            <v>INVCDK2004</v>
          </cell>
          <cell r="B1275" t="str">
            <v>0.10</v>
          </cell>
          <cell r="C1275">
            <v>0</v>
          </cell>
        </row>
        <row r="1276">
          <cell r="A1276" t="str">
            <v>INVCDK2005</v>
          </cell>
          <cell r="B1276" t="str">
            <v>0.10</v>
          </cell>
          <cell r="C1276">
            <v>0</v>
          </cell>
        </row>
        <row r="1277">
          <cell r="A1277" t="str">
            <v>INVCDK2006</v>
          </cell>
          <cell r="B1277" t="str">
            <v>0.00*</v>
          </cell>
          <cell r="C1277">
            <v>1</v>
          </cell>
        </row>
        <row r="1278">
          <cell r="A1278" t="str">
            <v>INVCDK2007</v>
          </cell>
          <cell r="B1278" t="str">
            <v>-0.20*</v>
          </cell>
          <cell r="C1278">
            <v>1</v>
          </cell>
        </row>
        <row r="1279">
          <cell r="A1279" t="str">
            <v>INVCDK2008</v>
          </cell>
          <cell r="B1279" t="str">
            <v>0.10*</v>
          </cell>
          <cell r="C1279">
            <v>1</v>
          </cell>
        </row>
        <row r="1280">
          <cell r="A1280" t="str">
            <v>INVCEU111996</v>
          </cell>
          <cell r="B1280" t="str">
            <v>-0.50</v>
          </cell>
          <cell r="C1280">
            <v>0</v>
          </cell>
        </row>
        <row r="1281">
          <cell r="A1281" t="str">
            <v>INVCEU111997</v>
          </cell>
          <cell r="B1281" t="str">
            <v>0.00</v>
          </cell>
          <cell r="C1281">
            <v>0</v>
          </cell>
        </row>
        <row r="1282">
          <cell r="A1282" t="str">
            <v>INVCEU111998</v>
          </cell>
          <cell r="B1282" t="str">
            <v>0.30</v>
          </cell>
          <cell r="C1282">
            <v>0</v>
          </cell>
        </row>
        <row r="1283">
          <cell r="A1283" t="str">
            <v>INVCEU111999</v>
          </cell>
          <cell r="B1283" t="str">
            <v>-0.10</v>
          </cell>
          <cell r="C1283">
            <v>0</v>
          </cell>
        </row>
        <row r="1284">
          <cell r="A1284" t="str">
            <v>INVCEU112000</v>
          </cell>
          <cell r="B1284" t="str">
            <v>0.10</v>
          </cell>
          <cell r="C1284">
            <v>0</v>
          </cell>
        </row>
        <row r="1285">
          <cell r="A1285" t="str">
            <v>INVCEU112001</v>
          </cell>
          <cell r="B1285" t="str">
            <v>-0.40</v>
          </cell>
          <cell r="C1285">
            <v>0</v>
          </cell>
        </row>
        <row r="1286">
          <cell r="A1286" t="str">
            <v>INVCEU112002</v>
          </cell>
          <cell r="B1286" t="str">
            <v>-0.20</v>
          </cell>
          <cell r="C1286">
            <v>0</v>
          </cell>
        </row>
        <row r="1287">
          <cell r="A1287" t="str">
            <v>INVCEU112003</v>
          </cell>
          <cell r="B1287" t="str">
            <v>0.20</v>
          </cell>
          <cell r="C1287">
            <v>0</v>
          </cell>
        </row>
        <row r="1288">
          <cell r="A1288" t="str">
            <v>INVCEU112004</v>
          </cell>
          <cell r="B1288" t="str">
            <v>0.20</v>
          </cell>
          <cell r="C1288">
            <v>0</v>
          </cell>
        </row>
        <row r="1289">
          <cell r="A1289" t="str">
            <v>INVCEU112005</v>
          </cell>
          <cell r="B1289" t="str">
            <v>0.10</v>
          </cell>
          <cell r="C1289">
            <v>0</v>
          </cell>
        </row>
        <row r="1290">
          <cell r="A1290" t="str">
            <v>INVCEU112006</v>
          </cell>
          <cell r="B1290" t="str">
            <v>-0.10*</v>
          </cell>
          <cell r="C1290">
            <v>1</v>
          </cell>
        </row>
        <row r="1291">
          <cell r="A1291" t="str">
            <v>INVCEU112007</v>
          </cell>
          <cell r="B1291" t="str">
            <v>0.10*</v>
          </cell>
          <cell r="C1291">
            <v>1</v>
          </cell>
        </row>
        <row r="1292">
          <cell r="A1292" t="str">
            <v>INVCEU112008</v>
          </cell>
          <cell r="B1292" t="str">
            <v>0.00*</v>
          </cell>
          <cell r="C1292">
            <v>1</v>
          </cell>
        </row>
        <row r="1293">
          <cell r="A1293" t="str">
            <v>INVCFI1996</v>
          </cell>
          <cell r="B1293" t="str">
            <v>-0.10</v>
          </cell>
          <cell r="C1293">
            <v>0</v>
          </cell>
        </row>
        <row r="1294">
          <cell r="A1294" t="str">
            <v>INVCFI1997</v>
          </cell>
          <cell r="B1294" t="str">
            <v>0.00</v>
          </cell>
          <cell r="C1294">
            <v>0</v>
          </cell>
        </row>
        <row r="1295">
          <cell r="A1295" t="str">
            <v>INVCFI1998</v>
          </cell>
          <cell r="B1295" t="str">
            <v>-0.10</v>
          </cell>
          <cell r="C1295">
            <v>0</v>
          </cell>
        </row>
        <row r="1296">
          <cell r="A1296" t="str">
            <v>INVCFI1999</v>
          </cell>
          <cell r="B1296" t="str">
            <v>-1.40</v>
          </cell>
          <cell r="C1296">
            <v>0</v>
          </cell>
        </row>
        <row r="1297">
          <cell r="A1297" t="str">
            <v>INVCFI2000</v>
          </cell>
          <cell r="B1297">
            <v>10959</v>
          </cell>
          <cell r="C1297">
            <v>0</v>
          </cell>
        </row>
        <row r="1298">
          <cell r="A1298" t="str">
            <v>INVCFI2001</v>
          </cell>
          <cell r="B1298" t="str">
            <v>-0.60</v>
          </cell>
          <cell r="C1298">
            <v>0</v>
          </cell>
        </row>
        <row r="1299">
          <cell r="A1299" t="str">
            <v>INVCFI2002</v>
          </cell>
          <cell r="B1299" t="str">
            <v>0.10</v>
          </cell>
          <cell r="C1299">
            <v>0</v>
          </cell>
        </row>
        <row r="1300">
          <cell r="A1300" t="str">
            <v>INVCFI2003</v>
          </cell>
          <cell r="B1300" t="str">
            <v>0.30</v>
          </cell>
          <cell r="C1300">
            <v>0</v>
          </cell>
        </row>
        <row r="1301">
          <cell r="A1301" t="str">
            <v>INVCFI2004</v>
          </cell>
          <cell r="B1301" t="str">
            <v>-0.20</v>
          </cell>
          <cell r="C1301">
            <v>0</v>
          </cell>
        </row>
        <row r="1302">
          <cell r="A1302" t="str">
            <v>INVCFI2005</v>
          </cell>
          <cell r="B1302" t="str">
            <v>1.00</v>
          </cell>
          <cell r="C1302">
            <v>0</v>
          </cell>
        </row>
        <row r="1303">
          <cell r="A1303" t="str">
            <v>INVCFI2006</v>
          </cell>
          <cell r="B1303" t="str">
            <v>-0.10*</v>
          </cell>
          <cell r="C1303">
            <v>1</v>
          </cell>
        </row>
        <row r="1304">
          <cell r="A1304" t="str">
            <v>INVCFI2007</v>
          </cell>
          <cell r="B1304" t="str">
            <v>0.40*</v>
          </cell>
          <cell r="C1304">
            <v>1</v>
          </cell>
        </row>
        <row r="1305">
          <cell r="A1305" t="str">
            <v>INVCFI2008</v>
          </cell>
          <cell r="B1305" t="str">
            <v>-0.20*</v>
          </cell>
          <cell r="C1305">
            <v>1</v>
          </cell>
        </row>
        <row r="1306">
          <cell r="A1306" t="str">
            <v>INVCFR1996</v>
          </cell>
          <cell r="B1306" t="str">
            <v>-0.60</v>
          </cell>
          <cell r="C1306">
            <v>0</v>
          </cell>
        </row>
        <row r="1307">
          <cell r="A1307" t="str">
            <v>INVCFR1997</v>
          </cell>
          <cell r="B1307" t="str">
            <v>0.10</v>
          </cell>
          <cell r="C1307">
            <v>0</v>
          </cell>
        </row>
        <row r="1308">
          <cell r="A1308" t="str">
            <v>INVCFR1998</v>
          </cell>
          <cell r="B1308" t="str">
            <v>0.80</v>
          </cell>
          <cell r="C1308">
            <v>0</v>
          </cell>
        </row>
        <row r="1309">
          <cell r="A1309" t="str">
            <v>INVCFR1999</v>
          </cell>
          <cell r="B1309" t="str">
            <v>-0.10</v>
          </cell>
          <cell r="C1309">
            <v>0</v>
          </cell>
        </row>
        <row r="1310">
          <cell r="A1310" t="str">
            <v>INVCFR2000</v>
          </cell>
          <cell r="B1310" t="str">
            <v>0.30</v>
          </cell>
          <cell r="C1310">
            <v>0</v>
          </cell>
        </row>
        <row r="1311">
          <cell r="A1311" t="str">
            <v>INVCFR2001</v>
          </cell>
          <cell r="B1311" t="str">
            <v>-0.20</v>
          </cell>
          <cell r="C1311">
            <v>0</v>
          </cell>
        </row>
        <row r="1312">
          <cell r="A1312" t="str">
            <v>INVCFR2002</v>
          </cell>
          <cell r="B1312" t="str">
            <v>-0.30</v>
          </cell>
          <cell r="C1312">
            <v>0</v>
          </cell>
        </row>
        <row r="1313">
          <cell r="A1313" t="str">
            <v>INVCFR2003</v>
          </cell>
          <cell r="B1313" t="str">
            <v>-0.10</v>
          </cell>
          <cell r="C1313">
            <v>0</v>
          </cell>
        </row>
        <row r="1314">
          <cell r="A1314" t="str">
            <v>INVCFR2004</v>
          </cell>
          <cell r="B1314" t="str">
            <v>0.80</v>
          </cell>
          <cell r="C1314">
            <v>0</v>
          </cell>
        </row>
        <row r="1315">
          <cell r="A1315" t="str">
            <v>INVCFR2005</v>
          </cell>
          <cell r="B1315" t="str">
            <v>0.30*</v>
          </cell>
          <cell r="C1315">
            <v>1</v>
          </cell>
        </row>
        <row r="1316">
          <cell r="A1316" t="str">
            <v>INVCFR2006</v>
          </cell>
          <cell r="B1316" t="str">
            <v>0.00*</v>
          </cell>
          <cell r="C1316">
            <v>1</v>
          </cell>
        </row>
        <row r="1317">
          <cell r="A1317" t="str">
            <v>INVCFR2007</v>
          </cell>
          <cell r="B1317" t="str">
            <v>-0.10*</v>
          </cell>
          <cell r="C1317">
            <v>1</v>
          </cell>
        </row>
        <row r="1318">
          <cell r="A1318" t="str">
            <v>INVCFR2008</v>
          </cell>
          <cell r="B1318" t="str">
            <v>-0.20*</v>
          </cell>
          <cell r="C1318">
            <v>1</v>
          </cell>
        </row>
        <row r="1319">
          <cell r="A1319" t="str">
            <v>INVCIT1996</v>
          </cell>
          <cell r="B1319" t="str">
            <v>-0.80</v>
          </cell>
          <cell r="C1319">
            <v>0</v>
          </cell>
        </row>
        <row r="1320">
          <cell r="A1320" t="str">
            <v>INVCIT1997</v>
          </cell>
          <cell r="B1320" t="str">
            <v>0.30</v>
          </cell>
          <cell r="C1320">
            <v>0</v>
          </cell>
        </row>
        <row r="1321">
          <cell r="A1321" t="str">
            <v>INVCIT1998</v>
          </cell>
          <cell r="B1321" t="str">
            <v>0.30</v>
          </cell>
          <cell r="C1321">
            <v>0</v>
          </cell>
        </row>
        <row r="1322">
          <cell r="A1322" t="str">
            <v>INVCIT1999</v>
          </cell>
          <cell r="B1322" t="str">
            <v>0.30</v>
          </cell>
          <cell r="C1322">
            <v>0</v>
          </cell>
        </row>
        <row r="1323">
          <cell r="A1323" t="str">
            <v>INVCIT2000</v>
          </cell>
          <cell r="B1323" t="str">
            <v>-1.10</v>
          </cell>
          <cell r="C1323">
            <v>0</v>
          </cell>
        </row>
        <row r="1324">
          <cell r="A1324" t="str">
            <v>INVCIT2001</v>
          </cell>
          <cell r="B1324" t="str">
            <v>-0.10</v>
          </cell>
          <cell r="C1324">
            <v>0</v>
          </cell>
        </row>
        <row r="1325">
          <cell r="A1325" t="str">
            <v>INVCIT2002</v>
          </cell>
          <cell r="B1325" t="str">
            <v>0.40</v>
          </cell>
          <cell r="C1325">
            <v>0</v>
          </cell>
        </row>
        <row r="1326">
          <cell r="A1326" t="str">
            <v>INVCIT2003</v>
          </cell>
          <cell r="B1326" t="str">
            <v>0.30</v>
          </cell>
          <cell r="C1326">
            <v>0</v>
          </cell>
        </row>
        <row r="1327">
          <cell r="A1327" t="str">
            <v>INVCIT2004</v>
          </cell>
          <cell r="B1327" t="str">
            <v>-0.10</v>
          </cell>
          <cell r="C1327">
            <v>0</v>
          </cell>
        </row>
        <row r="1328">
          <cell r="A1328" t="str">
            <v>INVCIT2005</v>
          </cell>
          <cell r="B1328" t="str">
            <v>0.00*</v>
          </cell>
          <cell r="C1328">
            <v>1</v>
          </cell>
        </row>
        <row r="1329">
          <cell r="A1329" t="str">
            <v>INVCIT2006</v>
          </cell>
          <cell r="B1329" t="str">
            <v>-0.20*</v>
          </cell>
          <cell r="C1329">
            <v>1</v>
          </cell>
        </row>
        <row r="1330">
          <cell r="A1330" t="str">
            <v>INVCIT2007</v>
          </cell>
          <cell r="B1330" t="str">
            <v>0.30*</v>
          </cell>
          <cell r="C1330">
            <v>1</v>
          </cell>
        </row>
        <row r="1331">
          <cell r="A1331" t="str">
            <v>INVCIT2008</v>
          </cell>
          <cell r="B1331" t="str">
            <v>-0.10*</v>
          </cell>
          <cell r="C1331">
            <v>1</v>
          </cell>
        </row>
        <row r="1332">
          <cell r="A1332" t="str">
            <v>INVCJP1996</v>
          </cell>
          <cell r="B1332" t="str">
            <v>0.30</v>
          </cell>
          <cell r="C1332">
            <v>0</v>
          </cell>
        </row>
        <row r="1333">
          <cell r="A1333" t="str">
            <v>INVCJP1997</v>
          </cell>
          <cell r="B1333" t="str">
            <v>-0.10</v>
          </cell>
          <cell r="C1333">
            <v>0</v>
          </cell>
        </row>
        <row r="1334">
          <cell r="A1334" t="str">
            <v>INVCJP1998</v>
          </cell>
          <cell r="B1334" t="str">
            <v>-0.60</v>
          </cell>
          <cell r="C1334">
            <v>0</v>
          </cell>
        </row>
        <row r="1335">
          <cell r="A1335" t="str">
            <v>INVCJP1999</v>
          </cell>
          <cell r="B1335" t="str">
            <v>-1.10</v>
          </cell>
          <cell r="C1335">
            <v>0</v>
          </cell>
        </row>
        <row r="1336">
          <cell r="A1336" t="str">
            <v>INVCJP2000</v>
          </cell>
          <cell r="B1336" t="str">
            <v>0.80</v>
          </cell>
          <cell r="C1336">
            <v>0</v>
          </cell>
        </row>
        <row r="1337">
          <cell r="A1337" t="str">
            <v>INVCJP2001</v>
          </cell>
          <cell r="B1337" t="str">
            <v>0.20</v>
          </cell>
          <cell r="C1337">
            <v>0</v>
          </cell>
        </row>
        <row r="1338">
          <cell r="A1338" t="str">
            <v>INVCJP2002</v>
          </cell>
          <cell r="B1338" t="str">
            <v>-0.40</v>
          </cell>
          <cell r="C1338">
            <v>0</v>
          </cell>
        </row>
        <row r="1339">
          <cell r="A1339" t="str">
            <v>INVCJP2003</v>
          </cell>
          <cell r="B1339" t="str">
            <v>0.40</v>
          </cell>
          <cell r="C1339">
            <v>0</v>
          </cell>
        </row>
        <row r="1340">
          <cell r="A1340" t="str">
            <v>INVCJP2004</v>
          </cell>
          <cell r="B1340" t="str">
            <v>-0.20</v>
          </cell>
          <cell r="C1340">
            <v>0</v>
          </cell>
        </row>
        <row r="1341">
          <cell r="A1341" t="str">
            <v>INVCJP2005</v>
          </cell>
          <cell r="B1341" t="str">
            <v>0.10</v>
          </cell>
          <cell r="C1341">
            <v>0</v>
          </cell>
        </row>
        <row r="1342">
          <cell r="A1342" t="str">
            <v>INVCJP2006</v>
          </cell>
          <cell r="B1342" t="str">
            <v>0.00*</v>
          </cell>
          <cell r="C1342">
            <v>1</v>
          </cell>
        </row>
        <row r="1343">
          <cell r="A1343" t="str">
            <v>INVCJP2007</v>
          </cell>
          <cell r="B1343" t="str">
            <v>0.10*</v>
          </cell>
          <cell r="C1343">
            <v>1</v>
          </cell>
        </row>
        <row r="1344">
          <cell r="A1344" t="str">
            <v>INVCJP2008</v>
          </cell>
          <cell r="B1344" t="str">
            <v>0.00*</v>
          </cell>
          <cell r="C1344">
            <v>1</v>
          </cell>
        </row>
        <row r="1345">
          <cell r="A1345" t="str">
            <v>INVCNO1996</v>
          </cell>
          <cell r="B1345" t="str">
            <v>15405.00</v>
          </cell>
          <cell r="C1345">
            <v>0</v>
          </cell>
        </row>
        <row r="1346">
          <cell r="A1346" t="str">
            <v>INVCNO1997</v>
          </cell>
          <cell r="B1346" t="str">
            <v>27130.00</v>
          </cell>
          <cell r="C1346">
            <v>0</v>
          </cell>
        </row>
        <row r="1347">
          <cell r="A1347" t="str">
            <v>INVCNO1998</v>
          </cell>
          <cell r="B1347" t="str">
            <v>33057.00</v>
          </cell>
          <cell r="C1347">
            <v>0</v>
          </cell>
        </row>
        <row r="1348">
          <cell r="A1348" t="str">
            <v>INVCNO1999</v>
          </cell>
          <cell r="B1348" t="str">
            <v>25808.00</v>
          </cell>
          <cell r="C1348">
            <v>0</v>
          </cell>
        </row>
        <row r="1349">
          <cell r="A1349" t="str">
            <v>INVCNO2000</v>
          </cell>
          <cell r="B1349" t="str">
            <v>28257.00</v>
          </cell>
          <cell r="C1349">
            <v>0</v>
          </cell>
        </row>
        <row r="1350">
          <cell r="A1350" t="str">
            <v>INVCNO2001</v>
          </cell>
          <cell r="B1350" t="str">
            <v>41437.00</v>
          </cell>
          <cell r="C1350">
            <v>0</v>
          </cell>
        </row>
        <row r="1351">
          <cell r="A1351" t="str">
            <v>INVCNO2002</v>
          </cell>
          <cell r="B1351" t="str">
            <v>22627.00</v>
          </cell>
          <cell r="C1351">
            <v>0</v>
          </cell>
        </row>
        <row r="1352">
          <cell r="A1352" t="str">
            <v>INVCNO2003</v>
          </cell>
          <cell r="B1352" t="str">
            <v>19460.00</v>
          </cell>
          <cell r="C1352">
            <v>0</v>
          </cell>
        </row>
        <row r="1353">
          <cell r="A1353" t="str">
            <v>INVCNO2004</v>
          </cell>
          <cell r="B1353" t="str">
            <v>14276.00</v>
          </cell>
          <cell r="C1353">
            <v>0</v>
          </cell>
        </row>
        <row r="1354">
          <cell r="A1354" t="str">
            <v>INVCNO2005</v>
          </cell>
          <cell r="B1354" t="str">
            <v>33109.00</v>
          </cell>
          <cell r="C1354">
            <v>0</v>
          </cell>
        </row>
        <row r="1355">
          <cell r="A1355" t="str">
            <v>INVCNO2006</v>
          </cell>
          <cell r="B1355" t="str">
            <v>33109.00*</v>
          </cell>
          <cell r="C1355">
            <v>1</v>
          </cell>
        </row>
        <row r="1356">
          <cell r="A1356" t="str">
            <v>INVCNO2007</v>
          </cell>
          <cell r="B1356" t="str">
            <v>39000.00*</v>
          </cell>
          <cell r="C1356">
            <v>1</v>
          </cell>
        </row>
        <row r="1357">
          <cell r="A1357" t="str">
            <v>INVCNO2008</v>
          </cell>
          <cell r="B1357" t="str">
            <v>38000.00*</v>
          </cell>
          <cell r="C1357">
            <v>1</v>
          </cell>
        </row>
        <row r="1358">
          <cell r="A1358" t="str">
            <v>INVCSE1996</v>
          </cell>
          <cell r="B1358" t="str">
            <v>-1.00</v>
          </cell>
          <cell r="C1358">
            <v>0</v>
          </cell>
        </row>
        <row r="1359">
          <cell r="A1359" t="str">
            <v>INVCSE1997</v>
          </cell>
          <cell r="B1359" t="str">
            <v>0.60</v>
          </cell>
          <cell r="C1359">
            <v>0</v>
          </cell>
        </row>
        <row r="1360">
          <cell r="A1360" t="str">
            <v>INVCSE1998</v>
          </cell>
          <cell r="B1360" t="str">
            <v>0.40</v>
          </cell>
          <cell r="C1360">
            <v>0</v>
          </cell>
        </row>
        <row r="1361">
          <cell r="A1361" t="str">
            <v>INVCSE1999</v>
          </cell>
          <cell r="B1361" t="str">
            <v>-0.80</v>
          </cell>
          <cell r="C1361">
            <v>0</v>
          </cell>
        </row>
        <row r="1362">
          <cell r="A1362" t="str">
            <v>INVCSE2000</v>
          </cell>
          <cell r="B1362" t="str">
            <v>0.70</v>
          </cell>
          <cell r="C1362">
            <v>0</v>
          </cell>
        </row>
        <row r="1363">
          <cell r="A1363" t="str">
            <v>INVCSE2001</v>
          </cell>
          <cell r="B1363" t="str">
            <v>-0.50</v>
          </cell>
          <cell r="C1363">
            <v>0</v>
          </cell>
        </row>
        <row r="1364">
          <cell r="A1364" t="str">
            <v>INVCSE2002</v>
          </cell>
          <cell r="B1364" t="str">
            <v>0.00</v>
          </cell>
          <cell r="C1364">
            <v>0</v>
          </cell>
        </row>
        <row r="1365">
          <cell r="A1365" t="str">
            <v>INVCSE2003</v>
          </cell>
          <cell r="B1365" t="str">
            <v>0.50</v>
          </cell>
          <cell r="C1365">
            <v>0</v>
          </cell>
        </row>
        <row r="1366">
          <cell r="A1366" t="str">
            <v>INVCSE2004</v>
          </cell>
          <cell r="B1366" t="str">
            <v>-0.80</v>
          </cell>
          <cell r="C1366">
            <v>0</v>
          </cell>
        </row>
        <row r="1367">
          <cell r="A1367" t="str">
            <v>INVCSE2005</v>
          </cell>
          <cell r="B1367" t="str">
            <v>-0.70</v>
          </cell>
          <cell r="C1367">
            <v>0</v>
          </cell>
        </row>
        <row r="1368">
          <cell r="A1368" t="str">
            <v>INVCSE2006</v>
          </cell>
          <cell r="B1368" t="str">
            <v>0.20*</v>
          </cell>
          <cell r="C1368">
            <v>1</v>
          </cell>
        </row>
        <row r="1369">
          <cell r="A1369" t="str">
            <v>INVCSE2007</v>
          </cell>
          <cell r="B1369" t="str">
            <v>0.80*</v>
          </cell>
          <cell r="C1369">
            <v>1</v>
          </cell>
        </row>
        <row r="1370">
          <cell r="A1370" t="str">
            <v>INVCSE2008</v>
          </cell>
          <cell r="B1370" t="str">
            <v>-0.10*</v>
          </cell>
          <cell r="C1370">
            <v>1</v>
          </cell>
        </row>
        <row r="1371">
          <cell r="A1371" t="str">
            <v>INVCSP1996</v>
          </cell>
          <cell r="B1371" t="str">
            <v>0.00</v>
          </cell>
          <cell r="C1371">
            <v>0</v>
          </cell>
        </row>
        <row r="1372">
          <cell r="A1372" t="str">
            <v>INVCSP1997</v>
          </cell>
          <cell r="B1372" t="str">
            <v>0.00</v>
          </cell>
          <cell r="C1372">
            <v>0</v>
          </cell>
        </row>
        <row r="1373">
          <cell r="A1373" t="str">
            <v>INVCSP1998</v>
          </cell>
          <cell r="B1373" t="str">
            <v>0.20</v>
          </cell>
          <cell r="C1373">
            <v>0</v>
          </cell>
        </row>
        <row r="1374">
          <cell r="A1374" t="str">
            <v>INVCSP1999</v>
          </cell>
          <cell r="B1374" t="str">
            <v>0.20</v>
          </cell>
          <cell r="C1374">
            <v>0</v>
          </cell>
        </row>
        <row r="1375">
          <cell r="A1375" t="str">
            <v>INVCSP2000</v>
          </cell>
          <cell r="B1375" t="str">
            <v>-0.10</v>
          </cell>
          <cell r="C1375">
            <v>0</v>
          </cell>
        </row>
        <row r="1376">
          <cell r="A1376" t="str">
            <v>INVCSP2001</v>
          </cell>
          <cell r="B1376" t="str">
            <v>-0.10</v>
          </cell>
          <cell r="C1376">
            <v>0</v>
          </cell>
        </row>
        <row r="1377">
          <cell r="A1377" t="str">
            <v>INVCSP2002</v>
          </cell>
          <cell r="B1377" t="str">
            <v>0.10</v>
          </cell>
          <cell r="C1377">
            <v>0</v>
          </cell>
        </row>
        <row r="1378">
          <cell r="A1378" t="str">
            <v>INVCSP2003</v>
          </cell>
          <cell r="B1378" t="str">
            <v>0.10</v>
          </cell>
          <cell r="C1378">
            <v>0</v>
          </cell>
        </row>
        <row r="1379">
          <cell r="A1379" t="str">
            <v>INVCSP2004</v>
          </cell>
          <cell r="B1379" t="str">
            <v>0.30</v>
          </cell>
          <cell r="C1379">
            <v>0</v>
          </cell>
        </row>
        <row r="1380">
          <cell r="A1380" t="str">
            <v>INVCSP2005</v>
          </cell>
          <cell r="B1380" t="str">
            <v>0.30*</v>
          </cell>
          <cell r="C1380">
            <v>1</v>
          </cell>
        </row>
        <row r="1381">
          <cell r="A1381" t="str">
            <v>INVCSP2006</v>
          </cell>
          <cell r="B1381" t="str">
            <v>0.00*</v>
          </cell>
          <cell r="C1381">
            <v>1</v>
          </cell>
        </row>
        <row r="1382">
          <cell r="A1382" t="str">
            <v>INVCSP2007</v>
          </cell>
          <cell r="B1382" t="str">
            <v>0.10*</v>
          </cell>
          <cell r="C1382">
            <v>1</v>
          </cell>
        </row>
        <row r="1383">
          <cell r="A1383" t="str">
            <v>INVCSP2008</v>
          </cell>
          <cell r="B1383" t="str">
            <v>-0.10*</v>
          </cell>
          <cell r="C1383">
            <v>1</v>
          </cell>
        </row>
        <row r="1384">
          <cell r="A1384" t="str">
            <v>INVCUK1996</v>
          </cell>
          <cell r="B1384">
            <v>14702</v>
          </cell>
          <cell r="C1384">
            <v>0</v>
          </cell>
        </row>
        <row r="1385">
          <cell r="A1385" t="str">
            <v>INVCUK1997</v>
          </cell>
          <cell r="B1385">
            <v>25659</v>
          </cell>
          <cell r="C1385">
            <v>0</v>
          </cell>
        </row>
        <row r="1386">
          <cell r="A1386" t="str">
            <v>INVCUK1998</v>
          </cell>
          <cell r="B1386" t="str">
            <v>6.00</v>
          </cell>
          <cell r="C1386">
            <v>0</v>
          </cell>
        </row>
        <row r="1387">
          <cell r="A1387" t="str">
            <v>INVCUK1999</v>
          </cell>
          <cell r="B1387" t="str">
            <v>6.00*</v>
          </cell>
          <cell r="C1387">
            <v>1</v>
          </cell>
        </row>
        <row r="1388">
          <cell r="A1388" t="str">
            <v>INVCUK2000</v>
          </cell>
          <cell r="B1388" t="str">
            <v>2.60*</v>
          </cell>
          <cell r="C1388">
            <v>1</v>
          </cell>
        </row>
        <row r="1389">
          <cell r="A1389" t="str">
            <v>INVCUK2001</v>
          </cell>
          <cell r="B1389" t="str">
            <v>2.30*</v>
          </cell>
          <cell r="C1389">
            <v>1</v>
          </cell>
        </row>
        <row r="1390">
          <cell r="A1390" t="str">
            <v>INVCUS1996</v>
          </cell>
          <cell r="B1390" t="str">
            <v>0.00</v>
          </cell>
          <cell r="C1390">
            <v>0</v>
          </cell>
        </row>
        <row r="1391">
          <cell r="A1391" t="str">
            <v>INVCUS1997</v>
          </cell>
          <cell r="B1391" t="str">
            <v>0.50</v>
          </cell>
          <cell r="C1391">
            <v>0</v>
          </cell>
        </row>
        <row r="1392">
          <cell r="A1392" t="str">
            <v>INVCUS1998</v>
          </cell>
          <cell r="B1392" t="str">
            <v>0.00</v>
          </cell>
          <cell r="C1392">
            <v>0</v>
          </cell>
        </row>
        <row r="1393">
          <cell r="A1393" t="str">
            <v>INVCUS1999</v>
          </cell>
          <cell r="B1393" t="str">
            <v>0.00</v>
          </cell>
          <cell r="C1393">
            <v>0</v>
          </cell>
        </row>
        <row r="1394">
          <cell r="A1394" t="str">
            <v>INVCUS2000</v>
          </cell>
          <cell r="B1394" t="str">
            <v>-0.10</v>
          </cell>
          <cell r="C1394">
            <v>0</v>
          </cell>
        </row>
        <row r="1395">
          <cell r="A1395" t="str">
            <v>INVCUS2001</v>
          </cell>
          <cell r="B1395" t="str">
            <v>-0.90</v>
          </cell>
          <cell r="C1395">
            <v>0</v>
          </cell>
        </row>
        <row r="1396">
          <cell r="A1396" t="str">
            <v>INVCUS2002</v>
          </cell>
          <cell r="B1396" t="str">
            <v>0.50</v>
          </cell>
          <cell r="C1396">
            <v>0</v>
          </cell>
        </row>
        <row r="1397">
          <cell r="A1397" t="str">
            <v>INVCUS2003</v>
          </cell>
          <cell r="B1397" t="str">
            <v>0.10</v>
          </cell>
          <cell r="C1397">
            <v>0</v>
          </cell>
        </row>
        <row r="1398">
          <cell r="A1398" t="str">
            <v>INVCUS2004</v>
          </cell>
          <cell r="B1398" t="str">
            <v>0.40</v>
          </cell>
          <cell r="C1398">
            <v>0</v>
          </cell>
        </row>
        <row r="1399">
          <cell r="A1399" t="str">
            <v>INVCUS2005</v>
          </cell>
          <cell r="B1399" t="str">
            <v>-0.30</v>
          </cell>
          <cell r="C1399">
            <v>0</v>
          </cell>
        </row>
        <row r="1400">
          <cell r="A1400" t="str">
            <v>INVCUS2006</v>
          </cell>
          <cell r="B1400" t="str">
            <v>0.20*</v>
          </cell>
          <cell r="C1400">
            <v>1</v>
          </cell>
        </row>
        <row r="1401">
          <cell r="A1401" t="str">
            <v>INVCUS2007</v>
          </cell>
          <cell r="B1401" t="str">
            <v>-0.10*</v>
          </cell>
          <cell r="C1401">
            <v>1</v>
          </cell>
        </row>
        <row r="1402">
          <cell r="A1402" t="str">
            <v>INVCUS2008</v>
          </cell>
          <cell r="B1402" t="str">
            <v>0.00*</v>
          </cell>
          <cell r="C1402">
            <v>1</v>
          </cell>
        </row>
        <row r="1403">
          <cell r="A1403" t="str">
            <v>INVEDE1996</v>
          </cell>
          <cell r="B1403" t="str">
            <v>-0.70</v>
          </cell>
          <cell r="C1403">
            <v>0</v>
          </cell>
        </row>
        <row r="1404">
          <cell r="A1404" t="str">
            <v>INVEDE1997</v>
          </cell>
          <cell r="B1404" t="str">
            <v>0.80</v>
          </cell>
          <cell r="C1404">
            <v>0</v>
          </cell>
        </row>
        <row r="1405">
          <cell r="A1405" t="str">
            <v>INVEDE1998</v>
          </cell>
          <cell r="B1405">
            <v>43891</v>
          </cell>
          <cell r="C1405">
            <v>0</v>
          </cell>
        </row>
        <row r="1406">
          <cell r="A1406" t="str">
            <v>INVEDE1999</v>
          </cell>
          <cell r="B1406">
            <v>11049</v>
          </cell>
          <cell r="C1406">
            <v>0</v>
          </cell>
        </row>
        <row r="1407">
          <cell r="A1407" t="str">
            <v>INVEDE2000</v>
          </cell>
          <cell r="B1407">
            <v>21976</v>
          </cell>
          <cell r="C1407">
            <v>0</v>
          </cell>
        </row>
        <row r="1408">
          <cell r="A1408" t="str">
            <v>INVEDE2001</v>
          </cell>
          <cell r="B1408" t="str">
            <v>-3.30</v>
          </cell>
          <cell r="C1408">
            <v>0</v>
          </cell>
        </row>
        <row r="1409">
          <cell r="A1409" t="str">
            <v>INVEDE2002</v>
          </cell>
          <cell r="B1409" t="str">
            <v>-5.90</v>
          </cell>
          <cell r="C1409">
            <v>0</v>
          </cell>
        </row>
        <row r="1410">
          <cell r="A1410" t="str">
            <v>INVEDE2003</v>
          </cell>
          <cell r="B1410" t="str">
            <v>-0.70</v>
          </cell>
          <cell r="C1410">
            <v>0</v>
          </cell>
        </row>
        <row r="1411">
          <cell r="A1411" t="str">
            <v>INVEDE2004</v>
          </cell>
          <cell r="B1411" t="str">
            <v>-1.40</v>
          </cell>
          <cell r="C1411">
            <v>0</v>
          </cell>
        </row>
        <row r="1412">
          <cell r="A1412" t="str">
            <v>INVEDE2005</v>
          </cell>
          <cell r="B1412" t="str">
            <v>0.60*</v>
          </cell>
          <cell r="C1412">
            <v>1</v>
          </cell>
        </row>
        <row r="1413">
          <cell r="A1413" t="str">
            <v>INVEDE2006</v>
          </cell>
          <cell r="B1413" t="str">
            <v>5.20*</v>
          </cell>
          <cell r="C1413">
            <v>1</v>
          </cell>
        </row>
        <row r="1414">
          <cell r="A1414" t="str">
            <v>INVEDE2007</v>
          </cell>
          <cell r="B1414" t="str">
            <v>6.00*</v>
          </cell>
          <cell r="C1414">
            <v>1</v>
          </cell>
        </row>
        <row r="1415">
          <cell r="A1415" t="str">
            <v>INVEDE2008</v>
          </cell>
          <cell r="B1415" t="str">
            <v>5.20*</v>
          </cell>
          <cell r="C1415">
            <v>1</v>
          </cell>
        </row>
        <row r="1416">
          <cell r="A1416" t="str">
            <v>INVEDK1996</v>
          </cell>
          <cell r="B1416" t="str">
            <v>4.00</v>
          </cell>
          <cell r="C1416">
            <v>0</v>
          </cell>
        </row>
        <row r="1417">
          <cell r="A1417" t="str">
            <v>INVEDK1997</v>
          </cell>
          <cell r="B1417">
            <v>33147</v>
          </cell>
          <cell r="C1417">
            <v>0</v>
          </cell>
        </row>
        <row r="1418">
          <cell r="A1418" t="str">
            <v>INVEDK1998</v>
          </cell>
          <cell r="B1418">
            <v>11232</v>
          </cell>
          <cell r="C1418">
            <v>0</v>
          </cell>
        </row>
        <row r="1419">
          <cell r="A1419" t="str">
            <v>INVEDK1999</v>
          </cell>
          <cell r="B1419" t="str">
            <v>-0.90</v>
          </cell>
          <cell r="C1419">
            <v>0</v>
          </cell>
        </row>
        <row r="1420">
          <cell r="A1420" t="str">
            <v>INVEDK2000</v>
          </cell>
          <cell r="B1420">
            <v>22098</v>
          </cell>
          <cell r="C1420">
            <v>0</v>
          </cell>
        </row>
        <row r="1421">
          <cell r="A1421" t="str">
            <v>INVEDK2001</v>
          </cell>
          <cell r="B1421" t="str">
            <v>-1.20</v>
          </cell>
          <cell r="C1421">
            <v>0</v>
          </cell>
        </row>
        <row r="1422">
          <cell r="A1422" t="str">
            <v>INVEDK2002</v>
          </cell>
          <cell r="B1422" t="str">
            <v>0.30</v>
          </cell>
          <cell r="C1422">
            <v>0</v>
          </cell>
        </row>
        <row r="1423">
          <cell r="A1423" t="str">
            <v>INVEDK2003</v>
          </cell>
          <cell r="B1423" t="str">
            <v>2.00</v>
          </cell>
          <cell r="C1423">
            <v>0</v>
          </cell>
        </row>
        <row r="1424">
          <cell r="A1424" t="str">
            <v>INVEDK2004</v>
          </cell>
          <cell r="B1424">
            <v>14702</v>
          </cell>
          <cell r="C1424">
            <v>0</v>
          </cell>
        </row>
        <row r="1425">
          <cell r="A1425" t="str">
            <v>INVEDK2005</v>
          </cell>
          <cell r="B1425">
            <v>33086</v>
          </cell>
          <cell r="C1425">
            <v>0</v>
          </cell>
        </row>
        <row r="1426">
          <cell r="A1426" t="str">
            <v>INVEDK2006</v>
          </cell>
          <cell r="B1426" t="str">
            <v>12.00*</v>
          </cell>
          <cell r="C1426">
            <v>1</v>
          </cell>
        </row>
        <row r="1427">
          <cell r="A1427" t="str">
            <v>INVEDK2007</v>
          </cell>
          <cell r="B1427" t="str">
            <v>6.90*</v>
          </cell>
          <cell r="C1427">
            <v>1</v>
          </cell>
        </row>
        <row r="1428">
          <cell r="A1428" t="str">
            <v>INVEDK2008</v>
          </cell>
          <cell r="B1428" t="str">
            <v>6.40*</v>
          </cell>
          <cell r="C1428">
            <v>1</v>
          </cell>
        </row>
        <row r="1429">
          <cell r="A1429" t="str">
            <v>INVEEU111996</v>
          </cell>
          <cell r="B1429">
            <v>10959</v>
          </cell>
          <cell r="C1429">
            <v>0</v>
          </cell>
        </row>
        <row r="1430">
          <cell r="A1430" t="str">
            <v>INVEEU111997</v>
          </cell>
          <cell r="B1430">
            <v>18295</v>
          </cell>
          <cell r="C1430">
            <v>0</v>
          </cell>
        </row>
        <row r="1431">
          <cell r="A1431" t="str">
            <v>INVEEU111998</v>
          </cell>
          <cell r="B1431">
            <v>11079</v>
          </cell>
          <cell r="C1431">
            <v>0</v>
          </cell>
        </row>
        <row r="1432">
          <cell r="A1432" t="str">
            <v>INVEEU111999</v>
          </cell>
          <cell r="B1432">
            <v>38996</v>
          </cell>
          <cell r="C1432">
            <v>0</v>
          </cell>
        </row>
        <row r="1433">
          <cell r="A1433" t="str">
            <v>INVEEU112000</v>
          </cell>
          <cell r="B1433">
            <v>11079</v>
          </cell>
          <cell r="C1433">
            <v>0</v>
          </cell>
        </row>
        <row r="1434">
          <cell r="A1434" t="str">
            <v>INVEEU112001</v>
          </cell>
          <cell r="B1434" t="str">
            <v>0.60</v>
          </cell>
          <cell r="C1434">
            <v>0</v>
          </cell>
        </row>
        <row r="1435">
          <cell r="A1435" t="str">
            <v>INVEEU112002</v>
          </cell>
          <cell r="B1435" t="str">
            <v>-1.50</v>
          </cell>
          <cell r="C1435">
            <v>0</v>
          </cell>
        </row>
        <row r="1436">
          <cell r="A1436" t="str">
            <v>INVEEU112003</v>
          </cell>
          <cell r="B1436">
            <v>38991</v>
          </cell>
          <cell r="C1436">
            <v>0</v>
          </cell>
        </row>
        <row r="1437">
          <cell r="A1437" t="str">
            <v>INVEEU112004</v>
          </cell>
          <cell r="B1437">
            <v>25569</v>
          </cell>
          <cell r="C1437">
            <v>0</v>
          </cell>
        </row>
        <row r="1438">
          <cell r="A1438" t="str">
            <v>INVEEU112005</v>
          </cell>
          <cell r="B1438">
            <v>29252</v>
          </cell>
          <cell r="C1438">
            <v>0</v>
          </cell>
        </row>
        <row r="1439">
          <cell r="A1439" t="str">
            <v>INVEEU112006</v>
          </cell>
          <cell r="B1439" t="str">
            <v>4.80*</v>
          </cell>
          <cell r="C1439">
            <v>1</v>
          </cell>
        </row>
        <row r="1440">
          <cell r="A1440" t="str">
            <v>INVEEU112007</v>
          </cell>
          <cell r="B1440" t="str">
            <v>4.40*</v>
          </cell>
          <cell r="C1440">
            <v>1</v>
          </cell>
        </row>
        <row r="1441">
          <cell r="A1441" t="str">
            <v>INVEEU112008</v>
          </cell>
          <cell r="B1441" t="str">
            <v>5.50*</v>
          </cell>
          <cell r="C1441">
            <v>1</v>
          </cell>
        </row>
        <row r="1442">
          <cell r="A1442" t="str">
            <v>INVEFI1996</v>
          </cell>
          <cell r="B1442">
            <v>33025</v>
          </cell>
          <cell r="C1442">
            <v>0</v>
          </cell>
        </row>
        <row r="1443">
          <cell r="A1443" t="str">
            <v>INVEFI1997</v>
          </cell>
          <cell r="B1443" t="str">
            <v>13.80</v>
          </cell>
          <cell r="C1443">
            <v>0</v>
          </cell>
        </row>
        <row r="1444">
          <cell r="A1444" t="str">
            <v>INVEFI1998</v>
          </cell>
          <cell r="B1444">
            <v>25781</v>
          </cell>
          <cell r="C1444">
            <v>0</v>
          </cell>
        </row>
        <row r="1445">
          <cell r="A1445" t="str">
            <v>INVEFI1999</v>
          </cell>
          <cell r="B1445">
            <v>14642</v>
          </cell>
          <cell r="C1445">
            <v>0</v>
          </cell>
        </row>
        <row r="1446">
          <cell r="A1446" t="str">
            <v>INVEFI2000</v>
          </cell>
          <cell r="B1446">
            <v>14763</v>
          </cell>
          <cell r="C1446">
            <v>0</v>
          </cell>
        </row>
        <row r="1447">
          <cell r="A1447" t="str">
            <v>INVEFI2001</v>
          </cell>
          <cell r="B1447">
            <v>38994</v>
          </cell>
          <cell r="C1447">
            <v>0</v>
          </cell>
        </row>
        <row r="1448">
          <cell r="A1448" t="str">
            <v>INVEFI2002</v>
          </cell>
          <cell r="B1448" t="str">
            <v>-2.70</v>
          </cell>
          <cell r="C1448">
            <v>0</v>
          </cell>
        </row>
        <row r="1449">
          <cell r="A1449" t="str">
            <v>INVEFI2003</v>
          </cell>
          <cell r="B1449" t="str">
            <v>4.00</v>
          </cell>
          <cell r="C1449">
            <v>0</v>
          </cell>
        </row>
        <row r="1450">
          <cell r="A1450" t="str">
            <v>INVEFI2004</v>
          </cell>
          <cell r="B1450">
            <v>38994</v>
          </cell>
          <cell r="C1450">
            <v>0</v>
          </cell>
        </row>
        <row r="1451">
          <cell r="A1451" t="str">
            <v>INVEFI2005</v>
          </cell>
          <cell r="B1451">
            <v>14671</v>
          </cell>
          <cell r="C1451">
            <v>0</v>
          </cell>
        </row>
        <row r="1452">
          <cell r="A1452" t="str">
            <v>INVEFI2006</v>
          </cell>
          <cell r="B1452" t="str">
            <v>4.50*</v>
          </cell>
          <cell r="C1452">
            <v>1</v>
          </cell>
        </row>
        <row r="1453">
          <cell r="A1453" t="str">
            <v>INVEFI2007</v>
          </cell>
          <cell r="B1453" t="str">
            <v>4.10*</v>
          </cell>
          <cell r="C1453">
            <v>1</v>
          </cell>
        </row>
        <row r="1454">
          <cell r="A1454" t="str">
            <v>INVEFI2008</v>
          </cell>
          <cell r="B1454" t="str">
            <v>3.60*</v>
          </cell>
          <cell r="C1454">
            <v>1</v>
          </cell>
        </row>
        <row r="1455">
          <cell r="A1455" t="str">
            <v>INVEFR1996</v>
          </cell>
          <cell r="B1455" t="str">
            <v>-0.10</v>
          </cell>
          <cell r="C1455">
            <v>0</v>
          </cell>
        </row>
        <row r="1456">
          <cell r="A1456" t="str">
            <v>INVEFR1997</v>
          </cell>
          <cell r="B1456" t="str">
            <v>-0.20</v>
          </cell>
          <cell r="C1456">
            <v>0</v>
          </cell>
        </row>
        <row r="1457">
          <cell r="A1457" t="str">
            <v>INVEFR1998</v>
          </cell>
          <cell r="B1457">
            <v>33025</v>
          </cell>
          <cell r="C1457">
            <v>0</v>
          </cell>
        </row>
        <row r="1458">
          <cell r="A1458" t="str">
            <v>INVEFR1999</v>
          </cell>
          <cell r="B1458">
            <v>33055</v>
          </cell>
          <cell r="C1458">
            <v>0</v>
          </cell>
        </row>
        <row r="1459">
          <cell r="A1459" t="str">
            <v>INVEFR2000</v>
          </cell>
          <cell r="B1459">
            <v>18445</v>
          </cell>
          <cell r="C1459">
            <v>0</v>
          </cell>
        </row>
        <row r="1460">
          <cell r="A1460" t="str">
            <v>INVEFR2001</v>
          </cell>
          <cell r="B1460">
            <v>10990</v>
          </cell>
          <cell r="C1460">
            <v>0</v>
          </cell>
        </row>
        <row r="1461">
          <cell r="A1461" t="str">
            <v>INVEFR2002</v>
          </cell>
          <cell r="B1461" t="str">
            <v>-1.60</v>
          </cell>
          <cell r="C1461">
            <v>0</v>
          </cell>
        </row>
        <row r="1462">
          <cell r="A1462" t="str">
            <v>INVEFR2003</v>
          </cell>
          <cell r="B1462">
            <v>25600</v>
          </cell>
          <cell r="C1462">
            <v>0</v>
          </cell>
        </row>
        <row r="1463">
          <cell r="A1463" t="str">
            <v>INVEFR2004</v>
          </cell>
          <cell r="B1463">
            <v>38992</v>
          </cell>
          <cell r="C1463">
            <v>0</v>
          </cell>
        </row>
        <row r="1464">
          <cell r="A1464" t="str">
            <v>INVEFR2005</v>
          </cell>
          <cell r="B1464" t="str">
            <v>3.40*</v>
          </cell>
          <cell r="C1464">
            <v>1</v>
          </cell>
        </row>
        <row r="1465">
          <cell r="A1465" t="str">
            <v>INVEFR2006</v>
          </cell>
          <cell r="B1465" t="str">
            <v>4.20*</v>
          </cell>
          <cell r="C1465">
            <v>1</v>
          </cell>
        </row>
        <row r="1466">
          <cell r="A1466" t="str">
            <v>INVEFR2007</v>
          </cell>
          <cell r="B1466" t="str">
            <v>4.10*</v>
          </cell>
          <cell r="C1466">
            <v>1</v>
          </cell>
        </row>
        <row r="1467">
          <cell r="A1467" t="str">
            <v>INVEFR2008</v>
          </cell>
          <cell r="B1467" t="str">
            <v>4.30*</v>
          </cell>
          <cell r="C1467">
            <v>1</v>
          </cell>
        </row>
        <row r="1468">
          <cell r="A1468" t="str">
            <v>INVEIT1996</v>
          </cell>
          <cell r="B1468">
            <v>25628</v>
          </cell>
          <cell r="C1468">
            <v>0</v>
          </cell>
        </row>
        <row r="1469">
          <cell r="A1469" t="str">
            <v>INVEIT1997</v>
          </cell>
          <cell r="B1469">
            <v>38992</v>
          </cell>
          <cell r="C1469">
            <v>0</v>
          </cell>
        </row>
        <row r="1470">
          <cell r="A1470" t="str">
            <v>INVEIT1998</v>
          </cell>
          <cell r="B1470" t="str">
            <v>4.00</v>
          </cell>
          <cell r="C1470">
            <v>0</v>
          </cell>
        </row>
        <row r="1471">
          <cell r="A1471" t="str">
            <v>INVEIT1999</v>
          </cell>
          <cell r="B1471" t="str">
            <v>5.00</v>
          </cell>
          <cell r="C1471">
            <v>0</v>
          </cell>
        </row>
        <row r="1472">
          <cell r="A1472" t="str">
            <v>INVEIT2000</v>
          </cell>
          <cell r="B1472" t="str">
            <v>7.00</v>
          </cell>
          <cell r="C1472">
            <v>0</v>
          </cell>
        </row>
        <row r="1473">
          <cell r="A1473" t="str">
            <v>INVEIT2001</v>
          </cell>
          <cell r="B1473">
            <v>32874</v>
          </cell>
          <cell r="C1473">
            <v>0</v>
          </cell>
        </row>
        <row r="1474">
          <cell r="A1474" t="str">
            <v>INVEIT2002</v>
          </cell>
          <cell r="B1474">
            <v>43831</v>
          </cell>
          <cell r="C1474">
            <v>0</v>
          </cell>
        </row>
        <row r="1475">
          <cell r="A1475" t="str">
            <v>INVEIT2003</v>
          </cell>
          <cell r="B1475" t="str">
            <v>-1.70</v>
          </cell>
          <cell r="C1475">
            <v>0</v>
          </cell>
        </row>
        <row r="1476">
          <cell r="A1476" t="str">
            <v>INVEIT2004</v>
          </cell>
          <cell r="B1476" t="str">
            <v>2.10*</v>
          </cell>
          <cell r="C1476">
            <v>1</v>
          </cell>
        </row>
        <row r="1477">
          <cell r="A1477" t="str">
            <v>INVEIT2005</v>
          </cell>
          <cell r="B1477" t="str">
            <v>-0.50*</v>
          </cell>
          <cell r="C1477">
            <v>1</v>
          </cell>
        </row>
        <row r="1478">
          <cell r="A1478" t="str">
            <v>INVEIT2006</v>
          </cell>
          <cell r="B1478" t="str">
            <v>4.10*</v>
          </cell>
          <cell r="C1478">
            <v>1</v>
          </cell>
        </row>
        <row r="1479">
          <cell r="A1479" t="str">
            <v>INVEIT2007</v>
          </cell>
          <cell r="B1479" t="str">
            <v>3.60*</v>
          </cell>
          <cell r="C1479">
            <v>1</v>
          </cell>
        </row>
        <row r="1480">
          <cell r="A1480" t="str">
            <v>INVEIT2008</v>
          </cell>
          <cell r="B1480" t="str">
            <v>4.10*</v>
          </cell>
          <cell r="C1480">
            <v>1</v>
          </cell>
        </row>
        <row r="1481">
          <cell r="A1481" t="str">
            <v>INVEJP1996</v>
          </cell>
          <cell r="B1481" t="str">
            <v>7.00</v>
          </cell>
          <cell r="C1481">
            <v>0</v>
          </cell>
        </row>
        <row r="1482">
          <cell r="A1482" t="str">
            <v>INVEJP1997</v>
          </cell>
          <cell r="B1482" t="str">
            <v>0.70</v>
          </cell>
          <cell r="C1482">
            <v>0</v>
          </cell>
        </row>
        <row r="1483">
          <cell r="A1483" t="str">
            <v>INVEJP1998</v>
          </cell>
          <cell r="B1483" t="str">
            <v>-4.10</v>
          </cell>
          <cell r="C1483">
            <v>0</v>
          </cell>
        </row>
        <row r="1484">
          <cell r="A1484" t="str">
            <v>INVEJP1999</v>
          </cell>
          <cell r="B1484" t="str">
            <v>-0.30</v>
          </cell>
          <cell r="C1484">
            <v>0</v>
          </cell>
        </row>
        <row r="1485">
          <cell r="A1485" t="str">
            <v>INVEJP2000</v>
          </cell>
          <cell r="B1485">
            <v>43831</v>
          </cell>
          <cell r="C1485">
            <v>0</v>
          </cell>
        </row>
        <row r="1486">
          <cell r="A1486" t="str">
            <v>INVEJP2001</v>
          </cell>
          <cell r="B1486" t="str">
            <v>-1.00</v>
          </cell>
          <cell r="C1486">
            <v>0</v>
          </cell>
        </row>
        <row r="1487">
          <cell r="A1487" t="str">
            <v>INVEJP2002</v>
          </cell>
          <cell r="B1487" t="str">
            <v>-4.90</v>
          </cell>
          <cell r="C1487">
            <v>0</v>
          </cell>
        </row>
        <row r="1488">
          <cell r="A1488" t="str">
            <v>INVEJP2003</v>
          </cell>
          <cell r="B1488" t="str">
            <v>0.50</v>
          </cell>
          <cell r="C1488">
            <v>0</v>
          </cell>
        </row>
        <row r="1489">
          <cell r="A1489" t="str">
            <v>INVEJP2004</v>
          </cell>
          <cell r="B1489" t="str">
            <v>1.00</v>
          </cell>
          <cell r="C1489">
            <v>0</v>
          </cell>
        </row>
        <row r="1490">
          <cell r="A1490" t="str">
            <v>INVEJP2005</v>
          </cell>
          <cell r="B1490">
            <v>14671</v>
          </cell>
          <cell r="C1490">
            <v>0</v>
          </cell>
        </row>
        <row r="1491">
          <cell r="A1491" t="str">
            <v>INVEJP2006</v>
          </cell>
          <cell r="B1491" t="str">
            <v>4.00*</v>
          </cell>
          <cell r="C1491">
            <v>1</v>
          </cell>
        </row>
        <row r="1492">
          <cell r="A1492" t="str">
            <v>INVEJP2007</v>
          </cell>
          <cell r="B1492" t="str">
            <v>3.10*</v>
          </cell>
          <cell r="C1492">
            <v>1</v>
          </cell>
        </row>
        <row r="1493">
          <cell r="A1493" t="str">
            <v>INVEJP2008</v>
          </cell>
          <cell r="B1493" t="str">
            <v>3.20*</v>
          </cell>
          <cell r="C1493">
            <v>1</v>
          </cell>
        </row>
        <row r="1494">
          <cell r="A1494" t="str">
            <v>INVENO1996</v>
          </cell>
          <cell r="B1494">
            <v>11232</v>
          </cell>
          <cell r="C1494">
            <v>0</v>
          </cell>
        </row>
        <row r="1495">
          <cell r="A1495" t="str">
            <v>INVENO1997</v>
          </cell>
          <cell r="B1495" t="str">
            <v>15.50</v>
          </cell>
          <cell r="C1495">
            <v>0</v>
          </cell>
        </row>
        <row r="1496">
          <cell r="A1496" t="str">
            <v>INVENO1998</v>
          </cell>
          <cell r="B1496">
            <v>39003</v>
          </cell>
          <cell r="C1496">
            <v>0</v>
          </cell>
        </row>
        <row r="1497">
          <cell r="A1497" t="str">
            <v>INVENO1999</v>
          </cell>
          <cell r="B1497" t="str">
            <v>-5.60</v>
          </cell>
          <cell r="C1497">
            <v>0</v>
          </cell>
        </row>
        <row r="1498">
          <cell r="A1498" t="str">
            <v>INVENO2000</v>
          </cell>
          <cell r="B1498" t="str">
            <v>-3.60</v>
          </cell>
          <cell r="C1498">
            <v>0</v>
          </cell>
        </row>
        <row r="1499">
          <cell r="A1499" t="str">
            <v>INVENO2001</v>
          </cell>
          <cell r="B1499" t="str">
            <v>-0.70</v>
          </cell>
          <cell r="C1499">
            <v>0</v>
          </cell>
        </row>
        <row r="1500">
          <cell r="A1500" t="str">
            <v>INVENO2002</v>
          </cell>
          <cell r="B1500" t="str">
            <v>-1.00</v>
          </cell>
          <cell r="C1500">
            <v>0</v>
          </cell>
        </row>
        <row r="1501">
          <cell r="A1501" t="str">
            <v>INVENO2003</v>
          </cell>
          <cell r="B1501" t="str">
            <v>0.20</v>
          </cell>
          <cell r="C1501">
            <v>0</v>
          </cell>
        </row>
        <row r="1502">
          <cell r="A1502" t="str">
            <v>INVENO2004</v>
          </cell>
          <cell r="B1502">
            <v>38998</v>
          </cell>
          <cell r="C1502">
            <v>0</v>
          </cell>
        </row>
        <row r="1503">
          <cell r="A1503" t="str">
            <v>INVENO2005</v>
          </cell>
          <cell r="B1503">
            <v>33147</v>
          </cell>
          <cell r="C1503">
            <v>0</v>
          </cell>
        </row>
        <row r="1504">
          <cell r="A1504" t="str">
            <v>INVENO2006</v>
          </cell>
          <cell r="B1504" t="str">
            <v>6.80*</v>
          </cell>
          <cell r="C1504">
            <v>1</v>
          </cell>
        </row>
        <row r="1505">
          <cell r="A1505" t="str">
            <v>INVENO2007</v>
          </cell>
          <cell r="B1505" t="str">
            <v>3.00*</v>
          </cell>
          <cell r="C1505">
            <v>1</v>
          </cell>
        </row>
        <row r="1506">
          <cell r="A1506" t="str">
            <v>INVENO2008</v>
          </cell>
          <cell r="B1506" t="str">
            <v>-1.10*</v>
          </cell>
          <cell r="C1506">
            <v>1</v>
          </cell>
        </row>
        <row r="1507">
          <cell r="A1507" t="str">
            <v>INVESE1996</v>
          </cell>
          <cell r="B1507">
            <v>22007</v>
          </cell>
          <cell r="C1507">
            <v>0</v>
          </cell>
        </row>
        <row r="1508">
          <cell r="A1508" t="str">
            <v>INVESE1997</v>
          </cell>
          <cell r="B1508" t="str">
            <v>-0.30</v>
          </cell>
          <cell r="C1508">
            <v>0</v>
          </cell>
        </row>
        <row r="1509">
          <cell r="A1509" t="str">
            <v>INVESE1998</v>
          </cell>
          <cell r="B1509">
            <v>29403</v>
          </cell>
          <cell r="C1509">
            <v>0</v>
          </cell>
        </row>
        <row r="1510">
          <cell r="A1510" t="str">
            <v>INVESE1999</v>
          </cell>
          <cell r="B1510">
            <v>44044</v>
          </cell>
          <cell r="C1510">
            <v>0</v>
          </cell>
        </row>
        <row r="1511">
          <cell r="A1511" t="str">
            <v>INVESE2000</v>
          </cell>
          <cell r="B1511">
            <v>25689</v>
          </cell>
          <cell r="C1511">
            <v>0</v>
          </cell>
        </row>
        <row r="1512">
          <cell r="A1512" t="str">
            <v>INVESE2001</v>
          </cell>
          <cell r="B1512" t="str">
            <v>-1.00</v>
          </cell>
          <cell r="C1512">
            <v>0</v>
          </cell>
        </row>
        <row r="1513">
          <cell r="A1513" t="str">
            <v>INVESE2002</v>
          </cell>
          <cell r="B1513" t="str">
            <v>-2.60</v>
          </cell>
          <cell r="C1513">
            <v>0</v>
          </cell>
        </row>
        <row r="1514">
          <cell r="A1514" t="str">
            <v>INVESE2003</v>
          </cell>
          <cell r="B1514">
            <v>38991</v>
          </cell>
          <cell r="C1514">
            <v>0</v>
          </cell>
        </row>
        <row r="1515">
          <cell r="A1515" t="str">
            <v>INVESE2004</v>
          </cell>
          <cell r="B1515">
            <v>38995</v>
          </cell>
          <cell r="C1515">
            <v>0</v>
          </cell>
        </row>
        <row r="1516">
          <cell r="A1516" t="str">
            <v>INVESE2005</v>
          </cell>
          <cell r="B1516">
            <v>22129</v>
          </cell>
          <cell r="C1516">
            <v>0</v>
          </cell>
        </row>
        <row r="1517">
          <cell r="A1517" t="str">
            <v>INVESE2006</v>
          </cell>
          <cell r="B1517" t="str">
            <v>8.60*</v>
          </cell>
          <cell r="C1517">
            <v>1</v>
          </cell>
        </row>
        <row r="1518">
          <cell r="A1518" t="str">
            <v>INVESE2007</v>
          </cell>
          <cell r="B1518" t="str">
            <v>7.70*</v>
          </cell>
          <cell r="C1518">
            <v>1</v>
          </cell>
        </row>
        <row r="1519">
          <cell r="A1519" t="str">
            <v>INVESE2008</v>
          </cell>
          <cell r="B1519" t="str">
            <v>6.90*</v>
          </cell>
          <cell r="C1519">
            <v>1</v>
          </cell>
        </row>
        <row r="1520">
          <cell r="A1520" t="str">
            <v>INVESP1996</v>
          </cell>
          <cell r="B1520">
            <v>38992</v>
          </cell>
          <cell r="C1520">
            <v>0</v>
          </cell>
        </row>
        <row r="1521">
          <cell r="A1521" t="str">
            <v>INVESP1997</v>
          </cell>
          <cell r="B1521" t="str">
            <v>5.00</v>
          </cell>
          <cell r="C1521">
            <v>0</v>
          </cell>
        </row>
        <row r="1522">
          <cell r="A1522" t="str">
            <v>INVESP1998</v>
          </cell>
          <cell r="B1522" t="str">
            <v>10.00</v>
          </cell>
          <cell r="C1522">
            <v>0</v>
          </cell>
        </row>
        <row r="1523">
          <cell r="A1523" t="str">
            <v>INVESP1999</v>
          </cell>
          <cell r="B1523">
            <v>18537</v>
          </cell>
          <cell r="C1523">
            <v>0</v>
          </cell>
        </row>
        <row r="1524">
          <cell r="A1524" t="str">
            <v>INVESP2000</v>
          </cell>
          <cell r="B1524">
            <v>25720</v>
          </cell>
          <cell r="C1524">
            <v>0</v>
          </cell>
        </row>
        <row r="1525">
          <cell r="A1525" t="str">
            <v>INVESP2001</v>
          </cell>
          <cell r="B1525">
            <v>22007</v>
          </cell>
          <cell r="C1525">
            <v>0</v>
          </cell>
        </row>
        <row r="1526">
          <cell r="A1526" t="str">
            <v>INVESP2002</v>
          </cell>
          <cell r="B1526">
            <v>11018</v>
          </cell>
          <cell r="C1526">
            <v>0</v>
          </cell>
        </row>
        <row r="1527">
          <cell r="A1527" t="str">
            <v>INVESP2003</v>
          </cell>
          <cell r="B1527">
            <v>22037</v>
          </cell>
          <cell r="C1527">
            <v>0</v>
          </cell>
        </row>
        <row r="1528">
          <cell r="A1528" t="str">
            <v>INVESP2004</v>
          </cell>
          <cell r="B1528">
            <v>29312</v>
          </cell>
          <cell r="C1528">
            <v>0</v>
          </cell>
        </row>
        <row r="1529">
          <cell r="A1529" t="str">
            <v>INVESP2005</v>
          </cell>
          <cell r="B1529" t="str">
            <v>6.90*</v>
          </cell>
          <cell r="C1529">
            <v>1</v>
          </cell>
        </row>
        <row r="1530">
          <cell r="A1530" t="str">
            <v>INVESP2006</v>
          </cell>
          <cell r="B1530" t="str">
            <v>6.00*</v>
          </cell>
          <cell r="C1530">
            <v>1</v>
          </cell>
        </row>
        <row r="1531">
          <cell r="A1531" t="str">
            <v>INVESP2007</v>
          </cell>
          <cell r="B1531" t="str">
            <v>6.60*</v>
          </cell>
          <cell r="C1531">
            <v>1</v>
          </cell>
        </row>
        <row r="1532">
          <cell r="A1532" t="str">
            <v>INVESP2008</v>
          </cell>
          <cell r="B1532" t="str">
            <v>6.40*</v>
          </cell>
          <cell r="C1532">
            <v>1</v>
          </cell>
        </row>
        <row r="1533">
          <cell r="A1533" t="str">
            <v>INVEUK1996</v>
          </cell>
          <cell r="B1533">
            <v>32964</v>
          </cell>
          <cell r="C1533">
            <v>0</v>
          </cell>
        </row>
        <row r="1534">
          <cell r="A1534" t="str">
            <v>INVEUK1997</v>
          </cell>
          <cell r="B1534">
            <v>22068</v>
          </cell>
          <cell r="C1534">
            <v>0</v>
          </cell>
        </row>
        <row r="1535">
          <cell r="A1535" t="str">
            <v>INVEUK1998</v>
          </cell>
          <cell r="B1535" t="str">
            <v>8.00</v>
          </cell>
          <cell r="C1535">
            <v>0</v>
          </cell>
        </row>
        <row r="1536">
          <cell r="A1536" t="str">
            <v>INVEUK1999</v>
          </cell>
          <cell r="B1536" t="str">
            <v>4.80*</v>
          </cell>
          <cell r="C1536">
            <v>1</v>
          </cell>
        </row>
        <row r="1537">
          <cell r="A1537" t="str">
            <v>INVEUK2000</v>
          </cell>
          <cell r="B1537" t="str">
            <v>2.00*</v>
          </cell>
          <cell r="C1537">
            <v>1</v>
          </cell>
        </row>
        <row r="1538">
          <cell r="A1538" t="str">
            <v>INVEUK2001</v>
          </cell>
          <cell r="B1538" t="str">
            <v>4.00*</v>
          </cell>
          <cell r="C1538">
            <v>1</v>
          </cell>
        </row>
        <row r="1539">
          <cell r="A1539" t="str">
            <v>INVEUS1996</v>
          </cell>
          <cell r="B1539">
            <v>11202</v>
          </cell>
          <cell r="C1539">
            <v>0</v>
          </cell>
        </row>
        <row r="1540">
          <cell r="A1540" t="str">
            <v>INVEUS1997</v>
          </cell>
          <cell r="B1540">
            <v>44075</v>
          </cell>
          <cell r="C1540">
            <v>0</v>
          </cell>
        </row>
        <row r="1541">
          <cell r="A1541" t="str">
            <v>INVEUS1998</v>
          </cell>
          <cell r="B1541">
            <v>44105</v>
          </cell>
          <cell r="C1541">
            <v>0</v>
          </cell>
        </row>
        <row r="1542">
          <cell r="A1542" t="str">
            <v>INVEUS1999</v>
          </cell>
          <cell r="B1542">
            <v>14824</v>
          </cell>
          <cell r="C1542">
            <v>0</v>
          </cell>
        </row>
        <row r="1543">
          <cell r="A1543" t="str">
            <v>INVEUS2000</v>
          </cell>
          <cell r="B1543">
            <v>18415</v>
          </cell>
          <cell r="C1543">
            <v>0</v>
          </cell>
        </row>
        <row r="1544">
          <cell r="A1544" t="str">
            <v>INVEUS2001</v>
          </cell>
          <cell r="B1544" t="str">
            <v>-2.90</v>
          </cell>
          <cell r="C1544">
            <v>0</v>
          </cell>
        </row>
        <row r="1545">
          <cell r="A1545" t="str">
            <v>INVEUS2002</v>
          </cell>
          <cell r="B1545" t="str">
            <v>-5.20</v>
          </cell>
          <cell r="C1545">
            <v>0</v>
          </cell>
        </row>
        <row r="1546">
          <cell r="A1546" t="str">
            <v>INVEUS2003</v>
          </cell>
          <cell r="B1546">
            <v>14671</v>
          </cell>
          <cell r="C1546">
            <v>0</v>
          </cell>
        </row>
        <row r="1547">
          <cell r="A1547" t="str">
            <v>INVEUS2004</v>
          </cell>
          <cell r="B1547">
            <v>11140</v>
          </cell>
          <cell r="C1547">
            <v>0</v>
          </cell>
        </row>
        <row r="1548">
          <cell r="A1548" t="str">
            <v>INVEUS2005</v>
          </cell>
          <cell r="B1548">
            <v>18445</v>
          </cell>
          <cell r="C1548">
            <v>0</v>
          </cell>
        </row>
        <row r="1549">
          <cell r="A1549" t="str">
            <v>INVEUS2006</v>
          </cell>
          <cell r="B1549" t="str">
            <v>3.60*</v>
          </cell>
          <cell r="C1549">
            <v>1</v>
          </cell>
        </row>
        <row r="1550">
          <cell r="A1550" t="str">
            <v>INVEUS2007</v>
          </cell>
          <cell r="B1550" t="str">
            <v>0.90*</v>
          </cell>
          <cell r="C1550">
            <v>1</v>
          </cell>
        </row>
        <row r="1551">
          <cell r="A1551" t="str">
            <v>INVEUS2008</v>
          </cell>
          <cell r="B1551" t="str">
            <v>2.50*</v>
          </cell>
          <cell r="C1551">
            <v>1</v>
          </cell>
        </row>
        <row r="1552">
          <cell r="A1552" t="str">
            <v>LONGDE1998</v>
          </cell>
          <cell r="B1552">
            <v>22737</v>
          </cell>
          <cell r="C1552">
            <v>0</v>
          </cell>
        </row>
        <row r="1553">
          <cell r="A1553" t="str">
            <v>LONGDE1999</v>
          </cell>
          <cell r="B1553">
            <v>41395</v>
          </cell>
          <cell r="C1553">
            <v>0</v>
          </cell>
        </row>
        <row r="1554">
          <cell r="A1554" t="str">
            <v>LONGDE2000</v>
          </cell>
          <cell r="B1554">
            <v>16893</v>
          </cell>
          <cell r="C1554">
            <v>0</v>
          </cell>
        </row>
        <row r="1555">
          <cell r="A1555" t="str">
            <v>LONGDE2001</v>
          </cell>
          <cell r="B1555">
            <v>30011</v>
          </cell>
          <cell r="C1555">
            <v>0</v>
          </cell>
        </row>
        <row r="1556">
          <cell r="A1556" t="str">
            <v>LONGDE2002</v>
          </cell>
          <cell r="B1556" t="str">
            <v>4.50*</v>
          </cell>
          <cell r="C1556">
            <v>1</v>
          </cell>
        </row>
        <row r="1557">
          <cell r="A1557" t="str">
            <v>LONGDE2003</v>
          </cell>
          <cell r="B1557" t="str">
            <v>4.25*</v>
          </cell>
          <cell r="C1557">
            <v>1</v>
          </cell>
        </row>
        <row r="1558">
          <cell r="A1558" t="str">
            <v>LONGDE2004</v>
          </cell>
          <cell r="B1558" t="str">
            <v>3.75*</v>
          </cell>
          <cell r="C1558">
            <v>1</v>
          </cell>
        </row>
        <row r="1559">
          <cell r="A1559" t="str">
            <v>LONGDE2005</v>
          </cell>
          <cell r="B1559" t="str">
            <v>3.50*</v>
          </cell>
          <cell r="C1559">
            <v>1</v>
          </cell>
        </row>
        <row r="1560">
          <cell r="A1560" t="str">
            <v>LONGDE2006</v>
          </cell>
          <cell r="B1560" t="str">
            <v>3.75*</v>
          </cell>
          <cell r="C1560">
            <v>1</v>
          </cell>
        </row>
        <row r="1561">
          <cell r="A1561" t="str">
            <v>LONGDE2007</v>
          </cell>
          <cell r="B1561" t="str">
            <v>4.50*</v>
          </cell>
          <cell r="C1561">
            <v>1</v>
          </cell>
        </row>
        <row r="1562">
          <cell r="A1562" t="str">
            <v>LONGDE2008</v>
          </cell>
          <cell r="B1562" t="str">
            <v>4.75*</v>
          </cell>
          <cell r="C1562">
            <v>1</v>
          </cell>
        </row>
        <row r="1563">
          <cell r="A1563" t="str">
            <v>LONGDK1998</v>
          </cell>
          <cell r="B1563">
            <v>30042</v>
          </cell>
          <cell r="C1563">
            <v>0</v>
          </cell>
        </row>
        <row r="1564">
          <cell r="A1564" t="str">
            <v>LONGDK1999</v>
          </cell>
          <cell r="B1564">
            <v>13636</v>
          </cell>
          <cell r="C1564">
            <v>0</v>
          </cell>
        </row>
        <row r="1565">
          <cell r="A1565" t="str">
            <v>LONGDK2000</v>
          </cell>
          <cell r="B1565">
            <v>28946</v>
          </cell>
          <cell r="C1565">
            <v>0</v>
          </cell>
        </row>
        <row r="1566">
          <cell r="A1566" t="str">
            <v>LONGDK2001</v>
          </cell>
          <cell r="B1566">
            <v>32933</v>
          </cell>
          <cell r="C1566">
            <v>0</v>
          </cell>
        </row>
        <row r="1567">
          <cell r="A1567" t="str">
            <v>LONGDK2002</v>
          </cell>
          <cell r="B1567" t="str">
            <v>4.85*</v>
          </cell>
          <cell r="C1567">
            <v>1</v>
          </cell>
        </row>
        <row r="1568">
          <cell r="A1568" t="str">
            <v>LONGDK2003</v>
          </cell>
          <cell r="B1568" t="str">
            <v>4.50*</v>
          </cell>
          <cell r="C1568">
            <v>1</v>
          </cell>
        </row>
        <row r="1569">
          <cell r="A1569" t="str">
            <v>LONGDK2004</v>
          </cell>
          <cell r="B1569" t="str">
            <v>4.10*</v>
          </cell>
          <cell r="C1569">
            <v>1</v>
          </cell>
        </row>
        <row r="1570">
          <cell r="A1570" t="str">
            <v>LONGDK2005</v>
          </cell>
          <cell r="B1570" t="str">
            <v>3.50*</v>
          </cell>
          <cell r="C1570">
            <v>1</v>
          </cell>
        </row>
        <row r="1571">
          <cell r="A1571" t="str">
            <v>LONGDK2006</v>
          </cell>
          <cell r="B1571" t="str">
            <v>3.85*</v>
          </cell>
          <cell r="C1571">
            <v>1</v>
          </cell>
        </row>
        <row r="1572">
          <cell r="A1572" t="str">
            <v>LONGDK2007</v>
          </cell>
          <cell r="B1572" t="str">
            <v>4.65*</v>
          </cell>
          <cell r="C1572">
            <v>1</v>
          </cell>
        </row>
        <row r="1573">
          <cell r="A1573" t="str">
            <v>LONGDK2008</v>
          </cell>
          <cell r="B1573" t="str">
            <v>4.75*</v>
          </cell>
          <cell r="C1573">
            <v>1</v>
          </cell>
        </row>
        <row r="1574">
          <cell r="A1574" t="str">
            <v>LONGFI1998</v>
          </cell>
          <cell r="B1574">
            <v>31868</v>
          </cell>
          <cell r="C1574">
            <v>0</v>
          </cell>
        </row>
        <row r="1575">
          <cell r="A1575" t="str">
            <v>LONGFI1999</v>
          </cell>
          <cell r="B1575">
            <v>47239</v>
          </cell>
          <cell r="C1575">
            <v>0</v>
          </cell>
        </row>
        <row r="1576">
          <cell r="A1576" t="str">
            <v>LONGFI2000</v>
          </cell>
          <cell r="B1576">
            <v>22372</v>
          </cell>
          <cell r="C1576">
            <v>0</v>
          </cell>
        </row>
        <row r="1577">
          <cell r="A1577" t="str">
            <v>LONGFI2001</v>
          </cell>
          <cell r="B1577">
            <v>31472</v>
          </cell>
          <cell r="C1577">
            <v>0</v>
          </cell>
        </row>
        <row r="1578">
          <cell r="A1578" t="str">
            <v>LONGFI2002</v>
          </cell>
          <cell r="B1578" t="str">
            <v>4.75*</v>
          </cell>
          <cell r="C1578">
            <v>1</v>
          </cell>
        </row>
        <row r="1579">
          <cell r="A1579" t="str">
            <v>LONGFI2003</v>
          </cell>
          <cell r="B1579" t="str">
            <v>4.35*</v>
          </cell>
          <cell r="C1579">
            <v>1</v>
          </cell>
        </row>
        <row r="1580">
          <cell r="A1580" t="str">
            <v>LONGFI2004</v>
          </cell>
          <cell r="B1580" t="str">
            <v>3.85*</v>
          </cell>
          <cell r="C1580">
            <v>1</v>
          </cell>
        </row>
        <row r="1581">
          <cell r="A1581" t="str">
            <v>LONGFI2005</v>
          </cell>
          <cell r="B1581" t="str">
            <v>3.50*</v>
          </cell>
          <cell r="C1581">
            <v>1</v>
          </cell>
        </row>
        <row r="1582">
          <cell r="A1582" t="str">
            <v>LONGFI2006</v>
          </cell>
          <cell r="B1582" t="str">
            <v>3.80*</v>
          </cell>
          <cell r="C1582">
            <v>1</v>
          </cell>
        </row>
        <row r="1583">
          <cell r="A1583" t="str">
            <v>LONGFI2007</v>
          </cell>
          <cell r="B1583" t="str">
            <v>4.55*</v>
          </cell>
          <cell r="C1583">
            <v>1</v>
          </cell>
        </row>
        <row r="1584">
          <cell r="A1584" t="str">
            <v>LONGFI2008</v>
          </cell>
          <cell r="B1584" t="str">
            <v>4.80*</v>
          </cell>
          <cell r="C1584">
            <v>1</v>
          </cell>
        </row>
        <row r="1585">
          <cell r="A1585" t="str">
            <v>LONGJP1998</v>
          </cell>
          <cell r="B1585">
            <v>14246</v>
          </cell>
          <cell r="C1585">
            <v>0</v>
          </cell>
        </row>
        <row r="1586">
          <cell r="A1586" t="str">
            <v>LONGJP1999</v>
          </cell>
          <cell r="B1586">
            <v>14246</v>
          </cell>
          <cell r="C1586">
            <v>0</v>
          </cell>
        </row>
        <row r="1587">
          <cell r="A1587" t="str">
            <v>LONGJP2000</v>
          </cell>
          <cell r="B1587" t="str">
            <v>1.00</v>
          </cell>
          <cell r="C1587">
            <v>0</v>
          </cell>
        </row>
        <row r="1588">
          <cell r="A1588" t="str">
            <v>LONGJP2001</v>
          </cell>
          <cell r="B1588">
            <v>29587</v>
          </cell>
          <cell r="C1588">
            <v>0</v>
          </cell>
        </row>
        <row r="1589">
          <cell r="A1589" t="str">
            <v>LONGJP2002</v>
          </cell>
          <cell r="B1589" t="str">
            <v>1.10*</v>
          </cell>
          <cell r="C1589">
            <v>1</v>
          </cell>
        </row>
        <row r="1590">
          <cell r="A1590" t="str">
            <v>LONGJP2003</v>
          </cell>
          <cell r="B1590" t="str">
            <v>1.50*</v>
          </cell>
          <cell r="C1590">
            <v>1</v>
          </cell>
        </row>
        <row r="1591">
          <cell r="A1591" t="str">
            <v>LONGJP2004</v>
          </cell>
          <cell r="B1591" t="str">
            <v>1.50*</v>
          </cell>
          <cell r="C1591">
            <v>1</v>
          </cell>
        </row>
        <row r="1592">
          <cell r="A1592" t="str">
            <v>LONGJP2005</v>
          </cell>
          <cell r="B1592" t="str">
            <v>1.50*</v>
          </cell>
          <cell r="C1592">
            <v>1</v>
          </cell>
        </row>
        <row r="1593">
          <cell r="A1593" t="str">
            <v>LONGJP2006</v>
          </cell>
          <cell r="B1593" t="str">
            <v>1.75*</v>
          </cell>
          <cell r="C1593">
            <v>1</v>
          </cell>
        </row>
        <row r="1594">
          <cell r="A1594" t="str">
            <v>LONGJP2007</v>
          </cell>
          <cell r="B1594" t="str">
            <v>2.50*</v>
          </cell>
          <cell r="C1594">
            <v>1</v>
          </cell>
        </row>
        <row r="1595">
          <cell r="A1595" t="str">
            <v>LONGJP2008</v>
          </cell>
          <cell r="B1595" t="str">
            <v>3.50*</v>
          </cell>
          <cell r="C1595">
            <v>1</v>
          </cell>
        </row>
        <row r="1596">
          <cell r="A1596" t="str">
            <v>LONGNO1998</v>
          </cell>
          <cell r="B1596">
            <v>38723</v>
          </cell>
          <cell r="C1596">
            <v>0</v>
          </cell>
        </row>
        <row r="1597">
          <cell r="A1597" t="str">
            <v>LONGNO1999</v>
          </cell>
          <cell r="B1597">
            <v>22068</v>
          </cell>
          <cell r="C1597">
            <v>0</v>
          </cell>
        </row>
        <row r="1598">
          <cell r="A1598" t="str">
            <v>LONGNO2000</v>
          </cell>
          <cell r="B1598">
            <v>38754</v>
          </cell>
          <cell r="C1598">
            <v>0</v>
          </cell>
        </row>
        <row r="1599">
          <cell r="A1599" t="str">
            <v>LONGNO2001</v>
          </cell>
          <cell r="B1599">
            <v>45383</v>
          </cell>
          <cell r="C1599">
            <v>0</v>
          </cell>
        </row>
        <row r="1600">
          <cell r="A1600" t="str">
            <v>LONGNO2002</v>
          </cell>
          <cell r="B1600" t="str">
            <v>6.10*</v>
          </cell>
          <cell r="C1600">
            <v>1</v>
          </cell>
        </row>
        <row r="1601">
          <cell r="A1601" t="str">
            <v>LONGNO2003</v>
          </cell>
          <cell r="B1601" t="str">
            <v>5.05*</v>
          </cell>
          <cell r="C1601">
            <v>1</v>
          </cell>
        </row>
        <row r="1602">
          <cell r="A1602" t="str">
            <v>LONGNO2004</v>
          </cell>
          <cell r="B1602" t="str">
            <v>4.10*</v>
          </cell>
          <cell r="C1602">
            <v>1</v>
          </cell>
        </row>
        <row r="1603">
          <cell r="A1603" t="str">
            <v>LONGNO2005</v>
          </cell>
          <cell r="B1603" t="str">
            <v>4.60*</v>
          </cell>
          <cell r="C1603">
            <v>1</v>
          </cell>
        </row>
        <row r="1604">
          <cell r="A1604" t="str">
            <v>LONGNO2006</v>
          </cell>
          <cell r="B1604" t="str">
            <v>4.15*</v>
          </cell>
          <cell r="C1604">
            <v>1</v>
          </cell>
        </row>
        <row r="1605">
          <cell r="A1605" t="str">
            <v>LONGNO2007</v>
          </cell>
          <cell r="B1605" t="str">
            <v>4.75*</v>
          </cell>
          <cell r="C1605">
            <v>1</v>
          </cell>
        </row>
        <row r="1606">
          <cell r="A1606" t="str">
            <v>LONGNO2008</v>
          </cell>
          <cell r="B1606" t="str">
            <v>5.00*</v>
          </cell>
          <cell r="C1606">
            <v>1</v>
          </cell>
        </row>
        <row r="1607">
          <cell r="A1607" t="str">
            <v>LONGSE1998</v>
          </cell>
          <cell r="B1607">
            <v>38965</v>
          </cell>
          <cell r="C1607">
            <v>0</v>
          </cell>
        </row>
        <row r="1608">
          <cell r="A1608" t="str">
            <v>LONGSE1999</v>
          </cell>
          <cell r="B1608">
            <v>20576</v>
          </cell>
          <cell r="C1608">
            <v>0</v>
          </cell>
        </row>
        <row r="1609">
          <cell r="A1609" t="str">
            <v>LONGSE2000</v>
          </cell>
          <cell r="B1609">
            <v>38812</v>
          </cell>
          <cell r="C1609">
            <v>0</v>
          </cell>
        </row>
        <row r="1610">
          <cell r="A1610" t="str">
            <v>LONGSE2001</v>
          </cell>
          <cell r="B1610">
            <v>27454</v>
          </cell>
          <cell r="C1610">
            <v>0</v>
          </cell>
        </row>
        <row r="1611">
          <cell r="A1611" t="str">
            <v>LONGSE2002</v>
          </cell>
          <cell r="B1611" t="str">
            <v>4.90*</v>
          </cell>
          <cell r="C1611">
            <v>1</v>
          </cell>
        </row>
        <row r="1612">
          <cell r="A1612" t="str">
            <v>LONGSE2003</v>
          </cell>
          <cell r="B1612" t="str">
            <v>4.85*</v>
          </cell>
          <cell r="C1612">
            <v>1</v>
          </cell>
        </row>
        <row r="1613">
          <cell r="A1613" t="str">
            <v>LONGSE2004</v>
          </cell>
          <cell r="B1613" t="str">
            <v>4.05*</v>
          </cell>
          <cell r="C1613">
            <v>1</v>
          </cell>
        </row>
        <row r="1614">
          <cell r="A1614" t="str">
            <v>LONGSE2005</v>
          </cell>
          <cell r="B1614" t="str">
            <v>3.45*</v>
          </cell>
          <cell r="C1614">
            <v>1</v>
          </cell>
        </row>
        <row r="1615">
          <cell r="A1615" t="str">
            <v>LONGSE2006</v>
          </cell>
          <cell r="B1615" t="str">
            <v>3.75*</v>
          </cell>
          <cell r="C1615">
            <v>1</v>
          </cell>
        </row>
        <row r="1616">
          <cell r="A1616" t="str">
            <v>LONGSE2007</v>
          </cell>
          <cell r="B1616" t="str">
            <v>4.75*</v>
          </cell>
          <cell r="C1616">
            <v>1</v>
          </cell>
        </row>
        <row r="1617">
          <cell r="A1617" t="str">
            <v>LONGSE2008</v>
          </cell>
          <cell r="B1617" t="str">
            <v>4.75*</v>
          </cell>
          <cell r="C1617">
            <v>1</v>
          </cell>
        </row>
        <row r="1618">
          <cell r="A1618" t="str">
            <v>LONGUS1998</v>
          </cell>
          <cell r="B1618">
            <v>32234</v>
          </cell>
          <cell r="C1618">
            <v>0</v>
          </cell>
        </row>
        <row r="1619">
          <cell r="A1619" t="str">
            <v>LONGUS1999</v>
          </cell>
          <cell r="B1619">
            <v>45047</v>
          </cell>
          <cell r="C1619">
            <v>0</v>
          </cell>
        </row>
        <row r="1620">
          <cell r="A1620" t="str">
            <v>LONGUS2000</v>
          </cell>
          <cell r="B1620">
            <v>42095</v>
          </cell>
          <cell r="C1620">
            <v>0</v>
          </cell>
        </row>
        <row r="1621">
          <cell r="A1621" t="str">
            <v>LONGUS2001</v>
          </cell>
          <cell r="B1621">
            <v>28581</v>
          </cell>
          <cell r="C1621">
            <v>0</v>
          </cell>
        </row>
        <row r="1622">
          <cell r="A1622" t="str">
            <v>LONGUS2002</v>
          </cell>
          <cell r="B1622" t="str">
            <v>4.00*</v>
          </cell>
          <cell r="C1622">
            <v>1</v>
          </cell>
        </row>
        <row r="1623">
          <cell r="A1623" t="str">
            <v>LONGUS2003</v>
          </cell>
          <cell r="B1623" t="str">
            <v>4.50*</v>
          </cell>
          <cell r="C1623">
            <v>1</v>
          </cell>
        </row>
        <row r="1624">
          <cell r="A1624" t="str">
            <v>LONGUS2004</v>
          </cell>
          <cell r="B1624" t="str">
            <v>4.25*</v>
          </cell>
          <cell r="C1624">
            <v>1</v>
          </cell>
        </row>
        <row r="1625">
          <cell r="A1625" t="str">
            <v>LONGUS2005</v>
          </cell>
          <cell r="B1625" t="str">
            <v>4.50*</v>
          </cell>
          <cell r="C1625">
            <v>1</v>
          </cell>
        </row>
        <row r="1626">
          <cell r="A1626" t="str">
            <v>LONGUS2006</v>
          </cell>
          <cell r="B1626" t="str">
            <v>4.75*</v>
          </cell>
          <cell r="C1626">
            <v>1</v>
          </cell>
        </row>
        <row r="1627">
          <cell r="A1627" t="str">
            <v>LONGUS2007</v>
          </cell>
          <cell r="B1627" t="str">
            <v>4.50*</v>
          </cell>
          <cell r="C1627">
            <v>1</v>
          </cell>
        </row>
        <row r="1628">
          <cell r="A1628" t="str">
            <v>LONGUS2008</v>
          </cell>
          <cell r="B1628" t="str">
            <v>4.50*</v>
          </cell>
          <cell r="C1628">
            <v>1</v>
          </cell>
        </row>
        <row r="1629">
          <cell r="A1629" t="str">
            <v>NETEDE1996</v>
          </cell>
          <cell r="B1629" t="str">
            <v>0.50</v>
          </cell>
          <cell r="C1629">
            <v>0</v>
          </cell>
        </row>
        <row r="1630">
          <cell r="A1630" t="str">
            <v>NETEDE1997</v>
          </cell>
          <cell r="B1630" t="str">
            <v>0.80</v>
          </cell>
          <cell r="C1630">
            <v>0</v>
          </cell>
        </row>
        <row r="1631">
          <cell r="A1631" t="str">
            <v>NETEDE1998</v>
          </cell>
          <cell r="B1631" t="str">
            <v>-0.40</v>
          </cell>
          <cell r="C1631">
            <v>0</v>
          </cell>
        </row>
        <row r="1632">
          <cell r="A1632" t="str">
            <v>NETEDE1999</v>
          </cell>
          <cell r="B1632" t="str">
            <v>-0.80</v>
          </cell>
          <cell r="C1632">
            <v>0</v>
          </cell>
        </row>
        <row r="1633">
          <cell r="A1633" t="str">
            <v>NETEDE2000</v>
          </cell>
          <cell r="B1633" t="str">
            <v>1.00</v>
          </cell>
          <cell r="C1633">
            <v>0</v>
          </cell>
        </row>
        <row r="1634">
          <cell r="A1634" t="str">
            <v>NETEDE2001</v>
          </cell>
          <cell r="B1634">
            <v>25569</v>
          </cell>
          <cell r="C1634">
            <v>0</v>
          </cell>
        </row>
        <row r="1635">
          <cell r="A1635" t="str">
            <v>NETEDE2002</v>
          </cell>
          <cell r="B1635">
            <v>32874</v>
          </cell>
          <cell r="C1635">
            <v>0</v>
          </cell>
        </row>
        <row r="1636">
          <cell r="A1636" t="str">
            <v>NETEDE2003</v>
          </cell>
          <cell r="B1636" t="str">
            <v>-0.80</v>
          </cell>
          <cell r="C1636">
            <v>0</v>
          </cell>
        </row>
        <row r="1637">
          <cell r="A1637" t="str">
            <v>NETEDE2004</v>
          </cell>
          <cell r="B1637" t="str">
            <v>1.00</v>
          </cell>
          <cell r="C1637">
            <v>0</v>
          </cell>
        </row>
        <row r="1638">
          <cell r="A1638" t="str">
            <v>NETEDE2005</v>
          </cell>
          <cell r="B1638" t="str">
            <v>0.80*</v>
          </cell>
          <cell r="C1638">
            <v>1</v>
          </cell>
        </row>
        <row r="1639">
          <cell r="A1639" t="str">
            <v>NETEDE2006</v>
          </cell>
          <cell r="B1639" t="str">
            <v>0.50*</v>
          </cell>
          <cell r="C1639">
            <v>1</v>
          </cell>
        </row>
        <row r="1640">
          <cell r="A1640" t="str">
            <v>NETEDE2007</v>
          </cell>
          <cell r="B1640" t="str">
            <v>0.30*</v>
          </cell>
          <cell r="C1640">
            <v>1</v>
          </cell>
        </row>
        <row r="1641">
          <cell r="A1641" t="str">
            <v>NETEDE2008</v>
          </cell>
          <cell r="B1641" t="str">
            <v>0.10*</v>
          </cell>
          <cell r="C1641">
            <v>1</v>
          </cell>
        </row>
        <row r="1642">
          <cell r="A1642" t="str">
            <v>NETEDK1996</v>
          </cell>
          <cell r="B1642" t="str">
            <v>0.40</v>
          </cell>
          <cell r="C1642">
            <v>0</v>
          </cell>
        </row>
        <row r="1643">
          <cell r="A1643" t="str">
            <v>NETEDK1997</v>
          </cell>
          <cell r="B1643" t="str">
            <v>-1.60</v>
          </cell>
          <cell r="C1643">
            <v>0</v>
          </cell>
        </row>
        <row r="1644">
          <cell r="A1644" t="str">
            <v>NETEDK1998</v>
          </cell>
          <cell r="B1644" t="str">
            <v>-1.40</v>
          </cell>
          <cell r="C1644">
            <v>0</v>
          </cell>
        </row>
        <row r="1645">
          <cell r="A1645" t="str">
            <v>NETEDK1999</v>
          </cell>
          <cell r="B1645">
            <v>25628</v>
          </cell>
          <cell r="C1645">
            <v>0</v>
          </cell>
        </row>
        <row r="1646">
          <cell r="A1646" t="str">
            <v>NETEDK2000</v>
          </cell>
          <cell r="B1646" t="str">
            <v>0.70</v>
          </cell>
          <cell r="C1646">
            <v>0</v>
          </cell>
        </row>
        <row r="1647">
          <cell r="A1647" t="str">
            <v>NETEDK2001</v>
          </cell>
          <cell r="B1647" t="str">
            <v>0.70</v>
          </cell>
          <cell r="C1647">
            <v>0</v>
          </cell>
        </row>
        <row r="1648">
          <cell r="A1648" t="str">
            <v>NETEDK2002</v>
          </cell>
          <cell r="B1648" t="str">
            <v>-1.10</v>
          </cell>
          <cell r="C1648">
            <v>0</v>
          </cell>
        </row>
        <row r="1649">
          <cell r="A1649" t="str">
            <v>NETEDK2003</v>
          </cell>
          <cell r="B1649" t="str">
            <v>0.20</v>
          </cell>
          <cell r="C1649">
            <v>0</v>
          </cell>
        </row>
        <row r="1650">
          <cell r="A1650" t="str">
            <v>NETEDK2004</v>
          </cell>
          <cell r="B1650" t="str">
            <v>-1.50</v>
          </cell>
          <cell r="C1650">
            <v>0</v>
          </cell>
        </row>
        <row r="1651">
          <cell r="A1651" t="str">
            <v>NETEDK2005</v>
          </cell>
          <cell r="B1651" t="str">
            <v>-0.90</v>
          </cell>
          <cell r="C1651">
            <v>0</v>
          </cell>
        </row>
        <row r="1652">
          <cell r="A1652" t="str">
            <v>NETEDK2006</v>
          </cell>
          <cell r="B1652" t="str">
            <v>-2.00*</v>
          </cell>
          <cell r="C1652">
            <v>1</v>
          </cell>
        </row>
        <row r="1653">
          <cell r="A1653" t="str">
            <v>NETEDK2007</v>
          </cell>
          <cell r="B1653" t="str">
            <v>-0.40*</v>
          </cell>
          <cell r="C1653">
            <v>1</v>
          </cell>
        </row>
        <row r="1654">
          <cell r="A1654" t="str">
            <v>NETEDK2008</v>
          </cell>
          <cell r="B1654" t="str">
            <v>-0.50*</v>
          </cell>
          <cell r="C1654">
            <v>1</v>
          </cell>
        </row>
        <row r="1655">
          <cell r="A1655" t="str">
            <v>NETEEU111996</v>
          </cell>
          <cell r="B1655" t="str">
            <v>0.40</v>
          </cell>
          <cell r="C1655">
            <v>0</v>
          </cell>
        </row>
        <row r="1656">
          <cell r="A1656" t="str">
            <v>NETEEU111997</v>
          </cell>
          <cell r="B1656" t="str">
            <v>0.60</v>
          </cell>
          <cell r="C1656">
            <v>0</v>
          </cell>
        </row>
        <row r="1657">
          <cell r="A1657" t="str">
            <v>NETEEU111998</v>
          </cell>
          <cell r="B1657" t="str">
            <v>-0.50</v>
          </cell>
          <cell r="C1657">
            <v>0</v>
          </cell>
        </row>
        <row r="1658">
          <cell r="A1658" t="str">
            <v>NETEEU111999</v>
          </cell>
          <cell r="B1658" t="str">
            <v>-0.60</v>
          </cell>
          <cell r="C1658">
            <v>0</v>
          </cell>
        </row>
        <row r="1659">
          <cell r="A1659" t="str">
            <v>NETEEU112000</v>
          </cell>
          <cell r="B1659" t="str">
            <v>0.50</v>
          </cell>
          <cell r="C1659">
            <v>0</v>
          </cell>
        </row>
        <row r="1660">
          <cell r="A1660" t="str">
            <v>NETEEU112001</v>
          </cell>
          <cell r="B1660" t="str">
            <v>0.70</v>
          </cell>
          <cell r="C1660">
            <v>0</v>
          </cell>
        </row>
        <row r="1661">
          <cell r="A1661" t="str">
            <v>NETEEU112002</v>
          </cell>
          <cell r="B1661" t="str">
            <v>0.50</v>
          </cell>
          <cell r="C1661">
            <v>0</v>
          </cell>
        </row>
        <row r="1662">
          <cell r="A1662" t="str">
            <v>NETEEU112003</v>
          </cell>
          <cell r="B1662" t="str">
            <v>-0.70</v>
          </cell>
          <cell r="C1662">
            <v>0</v>
          </cell>
        </row>
        <row r="1663">
          <cell r="A1663" t="str">
            <v>NETEEU112004</v>
          </cell>
          <cell r="B1663" t="str">
            <v>0.20</v>
          </cell>
          <cell r="C1663">
            <v>0</v>
          </cell>
        </row>
        <row r="1664">
          <cell r="A1664" t="str">
            <v>NETEEU112005</v>
          </cell>
          <cell r="B1664" t="str">
            <v>-0.30</v>
          </cell>
          <cell r="C1664">
            <v>0</v>
          </cell>
        </row>
        <row r="1665">
          <cell r="A1665" t="str">
            <v>NETEEU112006</v>
          </cell>
          <cell r="B1665" t="str">
            <v>0.20*</v>
          </cell>
          <cell r="C1665">
            <v>1</v>
          </cell>
        </row>
        <row r="1666">
          <cell r="A1666" t="str">
            <v>NETEEU112007</v>
          </cell>
          <cell r="B1666" t="str">
            <v>-0.10*</v>
          </cell>
          <cell r="C1666">
            <v>1</v>
          </cell>
        </row>
        <row r="1667">
          <cell r="A1667" t="str">
            <v>NETEEU112008</v>
          </cell>
          <cell r="B1667" t="str">
            <v>-0.30*</v>
          </cell>
          <cell r="C1667">
            <v>1</v>
          </cell>
        </row>
        <row r="1668">
          <cell r="A1668" t="str">
            <v>NETEFI1996</v>
          </cell>
          <cell r="B1668" t="str">
            <v>0.20</v>
          </cell>
          <cell r="C1668">
            <v>0</v>
          </cell>
        </row>
        <row r="1669">
          <cell r="A1669" t="str">
            <v>NETEFI1997</v>
          </cell>
          <cell r="B1669">
            <v>43831</v>
          </cell>
          <cell r="C1669">
            <v>0</v>
          </cell>
        </row>
        <row r="1670">
          <cell r="A1670" t="str">
            <v>NETEFI1998</v>
          </cell>
          <cell r="B1670" t="str">
            <v>0.60</v>
          </cell>
          <cell r="C1670">
            <v>0</v>
          </cell>
        </row>
        <row r="1671">
          <cell r="A1671" t="str">
            <v>NETEFI1999</v>
          </cell>
          <cell r="B1671">
            <v>32905</v>
          </cell>
          <cell r="C1671">
            <v>0</v>
          </cell>
        </row>
        <row r="1672">
          <cell r="A1672" t="str">
            <v>NETEFI2000</v>
          </cell>
          <cell r="B1672">
            <v>14611</v>
          </cell>
          <cell r="C1672">
            <v>0</v>
          </cell>
        </row>
        <row r="1673">
          <cell r="A1673" t="str">
            <v>NETEFI2001</v>
          </cell>
          <cell r="B1673" t="str">
            <v>0.80</v>
          </cell>
          <cell r="C1673">
            <v>0</v>
          </cell>
        </row>
        <row r="1674">
          <cell r="A1674" t="str">
            <v>NETEFI2002</v>
          </cell>
          <cell r="B1674" t="str">
            <v>0.40</v>
          </cell>
          <cell r="C1674">
            <v>0</v>
          </cell>
        </row>
        <row r="1675">
          <cell r="A1675" t="str">
            <v>NETEFI2003</v>
          </cell>
          <cell r="B1675" t="str">
            <v>-1.80</v>
          </cell>
          <cell r="C1675">
            <v>0</v>
          </cell>
        </row>
        <row r="1676">
          <cell r="A1676" t="str">
            <v>NETEFI2004</v>
          </cell>
          <cell r="B1676" t="str">
            <v>0.80</v>
          </cell>
          <cell r="C1676">
            <v>0</v>
          </cell>
        </row>
        <row r="1677">
          <cell r="A1677" t="str">
            <v>NETEFI2005</v>
          </cell>
          <cell r="B1677" t="str">
            <v>-1.10</v>
          </cell>
          <cell r="C1677">
            <v>0</v>
          </cell>
        </row>
        <row r="1678">
          <cell r="A1678" t="str">
            <v>NETEFI2006</v>
          </cell>
          <cell r="B1678" t="str">
            <v>1.90*</v>
          </cell>
          <cell r="C1678">
            <v>1</v>
          </cell>
        </row>
        <row r="1679">
          <cell r="A1679" t="str">
            <v>NETEFI2007</v>
          </cell>
          <cell r="B1679" t="str">
            <v>0.00*</v>
          </cell>
          <cell r="C1679">
            <v>1</v>
          </cell>
        </row>
        <row r="1680">
          <cell r="A1680" t="str">
            <v>NETEFI2008</v>
          </cell>
          <cell r="B1680" t="str">
            <v>0.60*</v>
          </cell>
          <cell r="C1680">
            <v>1</v>
          </cell>
        </row>
        <row r="1681">
          <cell r="A1681" t="str">
            <v>NETEFR1996</v>
          </cell>
          <cell r="B1681" t="str">
            <v>0.40</v>
          </cell>
          <cell r="C1681">
            <v>0</v>
          </cell>
        </row>
        <row r="1682">
          <cell r="A1682" t="str">
            <v>NETEFR1997</v>
          </cell>
          <cell r="B1682">
            <v>43831</v>
          </cell>
          <cell r="C1682">
            <v>0</v>
          </cell>
        </row>
        <row r="1683">
          <cell r="A1683" t="str">
            <v>NETEFR1998</v>
          </cell>
          <cell r="B1683" t="str">
            <v>-0.50</v>
          </cell>
          <cell r="C1683">
            <v>0</v>
          </cell>
        </row>
        <row r="1684">
          <cell r="A1684" t="str">
            <v>NETEFR1999</v>
          </cell>
          <cell r="B1684" t="str">
            <v>-0.40</v>
          </cell>
          <cell r="C1684">
            <v>0</v>
          </cell>
        </row>
        <row r="1685">
          <cell r="A1685" t="str">
            <v>NETEFR2000</v>
          </cell>
          <cell r="B1685" t="str">
            <v>-0.10</v>
          </cell>
          <cell r="C1685">
            <v>0</v>
          </cell>
        </row>
        <row r="1686">
          <cell r="A1686" t="str">
            <v>NETEFR2001</v>
          </cell>
          <cell r="B1686" t="str">
            <v>0.10</v>
          </cell>
          <cell r="C1686">
            <v>0</v>
          </cell>
        </row>
        <row r="1687">
          <cell r="A1687" t="str">
            <v>NETEFR2002</v>
          </cell>
          <cell r="B1687" t="str">
            <v>0.00</v>
          </cell>
          <cell r="C1687">
            <v>0</v>
          </cell>
        </row>
        <row r="1688">
          <cell r="A1688" t="str">
            <v>NETEFR2003</v>
          </cell>
          <cell r="B1688" t="str">
            <v>-0.80</v>
          </cell>
          <cell r="C1688">
            <v>0</v>
          </cell>
        </row>
        <row r="1689">
          <cell r="A1689" t="str">
            <v>NETEFR2004</v>
          </cell>
          <cell r="B1689" t="str">
            <v>-1.10</v>
          </cell>
          <cell r="C1689">
            <v>0</v>
          </cell>
        </row>
        <row r="1690">
          <cell r="A1690" t="str">
            <v>NETEFR2005</v>
          </cell>
          <cell r="B1690" t="str">
            <v>-0.80*</v>
          </cell>
          <cell r="C1690">
            <v>1</v>
          </cell>
        </row>
        <row r="1691">
          <cell r="A1691" t="str">
            <v>NETEFR2006</v>
          </cell>
          <cell r="B1691" t="str">
            <v>-0.20*</v>
          </cell>
          <cell r="C1691">
            <v>1</v>
          </cell>
        </row>
        <row r="1692">
          <cell r="A1692" t="str">
            <v>NETEFR2007</v>
          </cell>
          <cell r="B1692" t="str">
            <v>-0.30*</v>
          </cell>
          <cell r="C1692">
            <v>1</v>
          </cell>
        </row>
        <row r="1693">
          <cell r="A1693" t="str">
            <v>NETEFR2008</v>
          </cell>
          <cell r="B1693" t="str">
            <v>-0.40*</v>
          </cell>
          <cell r="C1693">
            <v>1</v>
          </cell>
        </row>
        <row r="1694">
          <cell r="A1694" t="str">
            <v>NETEIT1996</v>
          </cell>
          <cell r="B1694" t="str">
            <v>0.20</v>
          </cell>
          <cell r="C1694">
            <v>0</v>
          </cell>
        </row>
        <row r="1695">
          <cell r="A1695" t="str">
            <v>NETEIT1997</v>
          </cell>
          <cell r="B1695" t="str">
            <v>-0.60</v>
          </cell>
          <cell r="C1695">
            <v>0</v>
          </cell>
        </row>
        <row r="1696">
          <cell r="A1696" t="str">
            <v>NETEIT1998</v>
          </cell>
          <cell r="B1696" t="str">
            <v>-1.20</v>
          </cell>
          <cell r="C1696">
            <v>0</v>
          </cell>
        </row>
        <row r="1697">
          <cell r="A1697" t="str">
            <v>NETEIT1999</v>
          </cell>
          <cell r="B1697" t="str">
            <v>-1.40</v>
          </cell>
          <cell r="C1697">
            <v>0</v>
          </cell>
        </row>
        <row r="1698">
          <cell r="A1698" t="str">
            <v>NETEIT2000</v>
          </cell>
          <cell r="B1698" t="str">
            <v>0.80</v>
          </cell>
          <cell r="C1698">
            <v>0</v>
          </cell>
        </row>
        <row r="1699">
          <cell r="A1699" t="str">
            <v>NETEIT2001</v>
          </cell>
          <cell r="B1699" t="str">
            <v>0.30</v>
          </cell>
          <cell r="C1699">
            <v>0</v>
          </cell>
        </row>
        <row r="1700">
          <cell r="A1700" t="str">
            <v>NETEIT2002</v>
          </cell>
          <cell r="B1700" t="str">
            <v>-0.80</v>
          </cell>
          <cell r="C1700">
            <v>0</v>
          </cell>
        </row>
        <row r="1701">
          <cell r="A1701" t="str">
            <v>NETEIT2003</v>
          </cell>
          <cell r="B1701" t="str">
            <v>-0.90</v>
          </cell>
          <cell r="C1701">
            <v>0</v>
          </cell>
        </row>
        <row r="1702">
          <cell r="A1702" t="str">
            <v>NETEIT2004</v>
          </cell>
          <cell r="B1702" t="str">
            <v>0.20</v>
          </cell>
          <cell r="C1702">
            <v>0</v>
          </cell>
        </row>
        <row r="1703">
          <cell r="A1703" t="str">
            <v>NETEIT2005</v>
          </cell>
          <cell r="B1703" t="str">
            <v>-0.50*</v>
          </cell>
          <cell r="C1703">
            <v>1</v>
          </cell>
        </row>
        <row r="1704">
          <cell r="A1704" t="str">
            <v>NETEIT2006</v>
          </cell>
          <cell r="B1704" t="str">
            <v>0.20*</v>
          </cell>
          <cell r="C1704">
            <v>1</v>
          </cell>
        </row>
        <row r="1705">
          <cell r="A1705" t="str">
            <v>NETEIT2007</v>
          </cell>
          <cell r="B1705" t="str">
            <v>-0.10*</v>
          </cell>
          <cell r="C1705">
            <v>1</v>
          </cell>
        </row>
        <row r="1706">
          <cell r="A1706" t="str">
            <v>NETEIT2008</v>
          </cell>
          <cell r="B1706" t="str">
            <v>0.00*</v>
          </cell>
          <cell r="C1706">
            <v>1</v>
          </cell>
        </row>
        <row r="1707">
          <cell r="A1707" t="str">
            <v>NETEJP1996</v>
          </cell>
          <cell r="B1707" t="str">
            <v>-0.40</v>
          </cell>
          <cell r="C1707">
            <v>0</v>
          </cell>
        </row>
        <row r="1708">
          <cell r="A1708" t="str">
            <v>NETEJP1997</v>
          </cell>
          <cell r="B1708" t="str">
            <v>1.00</v>
          </cell>
          <cell r="C1708">
            <v>0</v>
          </cell>
        </row>
        <row r="1709">
          <cell r="A1709" t="str">
            <v>NETEJP1998</v>
          </cell>
          <cell r="B1709" t="str">
            <v>0.40</v>
          </cell>
          <cell r="C1709">
            <v>0</v>
          </cell>
        </row>
        <row r="1710">
          <cell r="A1710" t="str">
            <v>NETEJP1999</v>
          </cell>
          <cell r="B1710" t="str">
            <v>-0.20</v>
          </cell>
          <cell r="C1710">
            <v>0</v>
          </cell>
        </row>
        <row r="1711">
          <cell r="A1711" t="str">
            <v>NETEJP2000</v>
          </cell>
          <cell r="B1711" t="str">
            <v>0.40</v>
          </cell>
          <cell r="C1711">
            <v>0</v>
          </cell>
        </row>
        <row r="1712">
          <cell r="A1712" t="str">
            <v>NETEJP2001</v>
          </cell>
          <cell r="B1712" t="str">
            <v>-0.80</v>
          </cell>
          <cell r="C1712">
            <v>0</v>
          </cell>
        </row>
        <row r="1713">
          <cell r="A1713" t="str">
            <v>NETEJP2002</v>
          </cell>
          <cell r="B1713" t="str">
            <v>0.70</v>
          </cell>
          <cell r="C1713">
            <v>0</v>
          </cell>
        </row>
        <row r="1714">
          <cell r="A1714" t="str">
            <v>NETEJP2003</v>
          </cell>
          <cell r="B1714" t="str">
            <v>0.60</v>
          </cell>
          <cell r="C1714">
            <v>0</v>
          </cell>
        </row>
        <row r="1715">
          <cell r="A1715" t="str">
            <v>NETEJP2004</v>
          </cell>
          <cell r="B1715" t="str">
            <v>0.80</v>
          </cell>
          <cell r="C1715">
            <v>0</v>
          </cell>
        </row>
        <row r="1716">
          <cell r="A1716" t="str">
            <v>NETEJP2005</v>
          </cell>
          <cell r="B1716" t="str">
            <v>0.30</v>
          </cell>
          <cell r="C1716">
            <v>0</v>
          </cell>
        </row>
        <row r="1717">
          <cell r="A1717" t="str">
            <v>NETEJP2006</v>
          </cell>
          <cell r="B1717" t="str">
            <v>0.50*</v>
          </cell>
          <cell r="C1717">
            <v>1</v>
          </cell>
        </row>
        <row r="1718">
          <cell r="A1718" t="str">
            <v>NETEJP2007</v>
          </cell>
          <cell r="B1718" t="str">
            <v>-0.20*</v>
          </cell>
          <cell r="C1718">
            <v>1</v>
          </cell>
        </row>
        <row r="1719">
          <cell r="A1719" t="str">
            <v>NETEJP2008</v>
          </cell>
          <cell r="B1719" t="str">
            <v>0.00*</v>
          </cell>
          <cell r="C1719">
            <v>1</v>
          </cell>
        </row>
        <row r="1720">
          <cell r="A1720" t="str">
            <v>NETENO1996</v>
          </cell>
          <cell r="B1720">
            <v>38992</v>
          </cell>
          <cell r="C1720">
            <v>0</v>
          </cell>
        </row>
        <row r="1721">
          <cell r="A1721" t="str">
            <v>NETENO1997</v>
          </cell>
          <cell r="B1721" t="str">
            <v>0.00</v>
          </cell>
          <cell r="C1721">
            <v>0</v>
          </cell>
        </row>
        <row r="1722">
          <cell r="A1722" t="str">
            <v>NETENO1998</v>
          </cell>
          <cell r="B1722" t="str">
            <v>-2.00</v>
          </cell>
          <cell r="C1722">
            <v>0</v>
          </cell>
        </row>
        <row r="1723">
          <cell r="A1723" t="str">
            <v>NETENO1999</v>
          </cell>
          <cell r="B1723">
            <v>21916</v>
          </cell>
          <cell r="C1723">
            <v>0</v>
          </cell>
        </row>
        <row r="1724">
          <cell r="A1724" t="str">
            <v>NETENO2000</v>
          </cell>
          <cell r="B1724" t="str">
            <v>0.80</v>
          </cell>
          <cell r="C1724">
            <v>0</v>
          </cell>
        </row>
        <row r="1725">
          <cell r="A1725" t="str">
            <v>NETENO2001</v>
          </cell>
          <cell r="B1725">
            <v>25569</v>
          </cell>
          <cell r="C1725">
            <v>0</v>
          </cell>
        </row>
        <row r="1726">
          <cell r="A1726" t="str">
            <v>NETENO2002</v>
          </cell>
          <cell r="B1726" t="str">
            <v>-0.50</v>
          </cell>
          <cell r="C1726">
            <v>0</v>
          </cell>
        </row>
        <row r="1727">
          <cell r="A1727" t="str">
            <v>NETENO2003</v>
          </cell>
          <cell r="B1727" t="str">
            <v>-0.20</v>
          </cell>
          <cell r="C1727">
            <v>0</v>
          </cell>
        </row>
        <row r="1728">
          <cell r="A1728" t="str">
            <v>NETENO2004</v>
          </cell>
          <cell r="B1728" t="str">
            <v>-2.10</v>
          </cell>
          <cell r="C1728">
            <v>0</v>
          </cell>
        </row>
        <row r="1729">
          <cell r="A1729" t="str">
            <v>NETENO2005</v>
          </cell>
          <cell r="B1729" t="str">
            <v>-1.80</v>
          </cell>
          <cell r="C1729">
            <v>0</v>
          </cell>
        </row>
        <row r="1730">
          <cell r="A1730" t="str">
            <v>NETENO2006</v>
          </cell>
          <cell r="B1730" t="str">
            <v>-1.40*</v>
          </cell>
          <cell r="C1730">
            <v>1</v>
          </cell>
        </row>
        <row r="1731">
          <cell r="A1731" t="str">
            <v>NETENO2007</v>
          </cell>
          <cell r="B1731" t="str">
            <v>0.20*</v>
          </cell>
          <cell r="C1731">
            <v>1</v>
          </cell>
        </row>
        <row r="1732">
          <cell r="A1732" t="str">
            <v>NETENO2008</v>
          </cell>
          <cell r="B1732" t="str">
            <v>0.60*</v>
          </cell>
          <cell r="C1732">
            <v>1</v>
          </cell>
        </row>
        <row r="1733">
          <cell r="A1733" t="str">
            <v>NETESE1996</v>
          </cell>
          <cell r="B1733" t="str">
            <v>0.60</v>
          </cell>
          <cell r="C1733">
            <v>0</v>
          </cell>
        </row>
        <row r="1734">
          <cell r="A1734" t="str">
            <v>NETESE1997</v>
          </cell>
          <cell r="B1734" t="str">
            <v>0.90</v>
          </cell>
          <cell r="C1734">
            <v>0</v>
          </cell>
        </row>
        <row r="1735">
          <cell r="A1735" t="str">
            <v>NETESE1998</v>
          </cell>
          <cell r="B1735" t="str">
            <v>-0.60</v>
          </cell>
          <cell r="C1735">
            <v>0</v>
          </cell>
        </row>
        <row r="1736">
          <cell r="A1736" t="str">
            <v>NETESE1999</v>
          </cell>
          <cell r="B1736">
            <v>10959</v>
          </cell>
          <cell r="C1736">
            <v>0</v>
          </cell>
        </row>
        <row r="1737">
          <cell r="A1737" t="str">
            <v>NETESE2000</v>
          </cell>
          <cell r="B1737" t="str">
            <v>0.60</v>
          </cell>
          <cell r="C1737">
            <v>0</v>
          </cell>
        </row>
        <row r="1738">
          <cell r="A1738" t="str">
            <v>NETESE2001</v>
          </cell>
          <cell r="B1738">
            <v>14611</v>
          </cell>
          <cell r="C1738">
            <v>0</v>
          </cell>
        </row>
        <row r="1739">
          <cell r="A1739" t="str">
            <v>NETESE2002</v>
          </cell>
          <cell r="B1739">
            <v>38991</v>
          </cell>
          <cell r="C1739">
            <v>0</v>
          </cell>
        </row>
        <row r="1740">
          <cell r="A1740" t="str">
            <v>NETESE2003</v>
          </cell>
          <cell r="B1740" t="str">
            <v>0.10</v>
          </cell>
          <cell r="C1740">
            <v>0</v>
          </cell>
        </row>
        <row r="1741">
          <cell r="A1741" t="str">
            <v>NETESE2004</v>
          </cell>
          <cell r="B1741">
            <v>10990</v>
          </cell>
          <cell r="C1741">
            <v>0</v>
          </cell>
        </row>
        <row r="1742">
          <cell r="A1742" t="str">
            <v>NETESE2005</v>
          </cell>
          <cell r="B1742" t="str">
            <v>0.70</v>
          </cell>
          <cell r="C1742">
            <v>0</v>
          </cell>
        </row>
        <row r="1743">
          <cell r="A1743" t="str">
            <v>NETESE2006</v>
          </cell>
          <cell r="B1743" t="str">
            <v>0.80*</v>
          </cell>
          <cell r="C1743">
            <v>1</v>
          </cell>
        </row>
        <row r="1744">
          <cell r="A1744" t="str">
            <v>NETESE2007</v>
          </cell>
          <cell r="B1744" t="str">
            <v>-0.60*</v>
          </cell>
          <cell r="C1744">
            <v>1</v>
          </cell>
        </row>
        <row r="1745">
          <cell r="A1745" t="str">
            <v>NETESE2008</v>
          </cell>
          <cell r="B1745" t="str">
            <v>0.20*</v>
          </cell>
          <cell r="C1745">
            <v>1</v>
          </cell>
        </row>
        <row r="1746">
          <cell r="A1746" t="str">
            <v>NETESP1996</v>
          </cell>
          <cell r="B1746" t="str">
            <v>0.50</v>
          </cell>
          <cell r="C1746">
            <v>0</v>
          </cell>
        </row>
        <row r="1747">
          <cell r="A1747" t="str">
            <v>NETESP1997</v>
          </cell>
          <cell r="B1747" t="str">
            <v>0.50</v>
          </cell>
          <cell r="C1747">
            <v>0</v>
          </cell>
        </row>
        <row r="1748">
          <cell r="A1748" t="str">
            <v>NETESP1998</v>
          </cell>
          <cell r="B1748" t="str">
            <v>-1.20</v>
          </cell>
          <cell r="C1748">
            <v>0</v>
          </cell>
        </row>
        <row r="1749">
          <cell r="A1749" t="str">
            <v>NETESP1999</v>
          </cell>
          <cell r="B1749" t="str">
            <v>-1.70</v>
          </cell>
          <cell r="C1749">
            <v>0</v>
          </cell>
        </row>
        <row r="1750">
          <cell r="A1750" t="str">
            <v>NETESP2000</v>
          </cell>
          <cell r="B1750" t="str">
            <v>-0.40</v>
          </cell>
          <cell r="C1750">
            <v>0</v>
          </cell>
        </row>
        <row r="1751">
          <cell r="A1751" t="str">
            <v>NETESP2001</v>
          </cell>
          <cell r="B1751" t="str">
            <v>-0.20</v>
          </cell>
          <cell r="C1751">
            <v>0</v>
          </cell>
        </row>
        <row r="1752">
          <cell r="A1752" t="str">
            <v>NETESP2002</v>
          </cell>
          <cell r="B1752" t="str">
            <v>-0.70</v>
          </cell>
          <cell r="C1752">
            <v>0</v>
          </cell>
        </row>
        <row r="1753">
          <cell r="A1753" t="str">
            <v>NETESP2003</v>
          </cell>
          <cell r="B1753" t="str">
            <v>-0.90</v>
          </cell>
          <cell r="C1753">
            <v>0</v>
          </cell>
        </row>
        <row r="1754">
          <cell r="A1754" t="str">
            <v>NETESP2004</v>
          </cell>
          <cell r="B1754" t="str">
            <v>-2.10</v>
          </cell>
          <cell r="C1754">
            <v>0</v>
          </cell>
        </row>
        <row r="1755">
          <cell r="A1755" t="str">
            <v>NETESP2005</v>
          </cell>
          <cell r="B1755" t="str">
            <v>-2.30*</v>
          </cell>
          <cell r="C1755">
            <v>1</v>
          </cell>
        </row>
        <row r="1756">
          <cell r="A1756" t="str">
            <v>NETESP2006</v>
          </cell>
          <cell r="B1756" t="str">
            <v>-1.70*</v>
          </cell>
          <cell r="C1756">
            <v>1</v>
          </cell>
        </row>
        <row r="1757">
          <cell r="A1757" t="str">
            <v>NETESP2007</v>
          </cell>
          <cell r="B1757" t="str">
            <v>-1.90*</v>
          </cell>
          <cell r="C1757">
            <v>1</v>
          </cell>
        </row>
        <row r="1758">
          <cell r="A1758" t="str">
            <v>NETESP2008</v>
          </cell>
          <cell r="B1758" t="str">
            <v>-1.90*</v>
          </cell>
          <cell r="C1758">
            <v>1</v>
          </cell>
        </row>
        <row r="1759">
          <cell r="A1759" t="str">
            <v>NETEUK1996</v>
          </cell>
          <cell r="B1759" t="str">
            <v>-0.30</v>
          </cell>
          <cell r="C1759">
            <v>0</v>
          </cell>
        </row>
        <row r="1760">
          <cell r="A1760" t="str">
            <v>NETEUK1997</v>
          </cell>
          <cell r="B1760" t="str">
            <v>-1.30</v>
          </cell>
          <cell r="C1760">
            <v>0</v>
          </cell>
        </row>
        <row r="1761">
          <cell r="A1761" t="str">
            <v>NETEUK1998</v>
          </cell>
          <cell r="B1761" t="str">
            <v>-2.00</v>
          </cell>
          <cell r="C1761">
            <v>0</v>
          </cell>
        </row>
        <row r="1762">
          <cell r="A1762" t="str">
            <v>NETEUK1999</v>
          </cell>
          <cell r="B1762" t="str">
            <v>0.00*</v>
          </cell>
          <cell r="C1762">
            <v>1</v>
          </cell>
        </row>
        <row r="1763">
          <cell r="A1763" t="str">
            <v>NETEUK2000</v>
          </cell>
          <cell r="B1763" t="str">
            <v>0.80*</v>
          </cell>
          <cell r="C1763">
            <v>1</v>
          </cell>
        </row>
        <row r="1764">
          <cell r="A1764" t="str">
            <v>NETEUK2001</v>
          </cell>
          <cell r="B1764" t="str">
            <v>0.40*</v>
          </cell>
          <cell r="C1764">
            <v>1</v>
          </cell>
        </row>
        <row r="1765">
          <cell r="A1765" t="str">
            <v>NETEUS1996</v>
          </cell>
          <cell r="B1765" t="str">
            <v>-0.10</v>
          </cell>
          <cell r="C1765">
            <v>0</v>
          </cell>
        </row>
        <row r="1766">
          <cell r="A1766" t="str">
            <v>NETEUS1997</v>
          </cell>
          <cell r="B1766" t="str">
            <v>-0.30</v>
          </cell>
          <cell r="C1766">
            <v>0</v>
          </cell>
        </row>
        <row r="1767">
          <cell r="A1767" t="str">
            <v>NETEUS1998</v>
          </cell>
          <cell r="B1767" t="str">
            <v>-1.10</v>
          </cell>
          <cell r="C1767">
            <v>0</v>
          </cell>
        </row>
        <row r="1768">
          <cell r="A1768" t="str">
            <v>NETEUS1999</v>
          </cell>
          <cell r="B1768" t="str">
            <v>-1.00</v>
          </cell>
          <cell r="C1768">
            <v>0</v>
          </cell>
        </row>
        <row r="1769">
          <cell r="A1769" t="str">
            <v>NETEUS2000</v>
          </cell>
          <cell r="B1769" t="str">
            <v>-0.80</v>
          </cell>
          <cell r="C1769">
            <v>0</v>
          </cell>
        </row>
        <row r="1770">
          <cell r="A1770" t="str">
            <v>NETEUS2001</v>
          </cell>
          <cell r="B1770" t="str">
            <v>-0.20</v>
          </cell>
          <cell r="C1770">
            <v>0</v>
          </cell>
        </row>
        <row r="1771">
          <cell r="A1771" t="str">
            <v>NETEUS2002</v>
          </cell>
          <cell r="B1771" t="str">
            <v>-0.70</v>
          </cell>
          <cell r="C1771">
            <v>0</v>
          </cell>
        </row>
        <row r="1772">
          <cell r="A1772" t="str">
            <v>NETEUS2003</v>
          </cell>
          <cell r="B1772" t="str">
            <v>-0.50</v>
          </cell>
          <cell r="C1772">
            <v>0</v>
          </cell>
        </row>
        <row r="1773">
          <cell r="A1773" t="str">
            <v>NETEUS2004</v>
          </cell>
          <cell r="B1773" t="str">
            <v>-0.70</v>
          </cell>
          <cell r="C1773">
            <v>0</v>
          </cell>
        </row>
        <row r="1774">
          <cell r="A1774" t="str">
            <v>NETEUS2005</v>
          </cell>
          <cell r="B1774" t="str">
            <v>-0.30</v>
          </cell>
          <cell r="C1774">
            <v>0</v>
          </cell>
        </row>
        <row r="1775">
          <cell r="A1775" t="str">
            <v>NETEUS2006</v>
          </cell>
          <cell r="B1775" t="str">
            <v>-0.10*</v>
          </cell>
          <cell r="C1775">
            <v>1</v>
          </cell>
        </row>
        <row r="1776">
          <cell r="A1776" t="str">
            <v>NETEUS2007</v>
          </cell>
          <cell r="B1776" t="str">
            <v>0.10*</v>
          </cell>
          <cell r="C1776">
            <v>1</v>
          </cell>
        </row>
        <row r="1777">
          <cell r="A1777" t="str">
            <v>NETEUS2008</v>
          </cell>
          <cell r="B1777" t="str">
            <v>0.00*</v>
          </cell>
          <cell r="C1777">
            <v>1</v>
          </cell>
        </row>
        <row r="1778">
          <cell r="A1778" t="str">
            <v>PRIVDE1996</v>
          </cell>
          <cell r="B1778" t="str">
            <v>0.90</v>
          </cell>
          <cell r="C1778">
            <v>0</v>
          </cell>
        </row>
        <row r="1779">
          <cell r="A1779" t="str">
            <v>PRIVDE1997</v>
          </cell>
          <cell r="B1779" t="str">
            <v>0.70</v>
          </cell>
          <cell r="C1779">
            <v>0</v>
          </cell>
        </row>
        <row r="1780">
          <cell r="A1780" t="str">
            <v>PRIVDE1998</v>
          </cell>
          <cell r="B1780">
            <v>14611</v>
          </cell>
          <cell r="C1780">
            <v>0</v>
          </cell>
        </row>
        <row r="1781">
          <cell r="A1781" t="str">
            <v>PRIVDE1999</v>
          </cell>
          <cell r="B1781">
            <v>32905</v>
          </cell>
          <cell r="C1781">
            <v>0</v>
          </cell>
        </row>
        <row r="1782">
          <cell r="A1782" t="str">
            <v>PRIVDE2000</v>
          </cell>
          <cell r="B1782">
            <v>18295</v>
          </cell>
          <cell r="C1782">
            <v>0</v>
          </cell>
        </row>
        <row r="1783">
          <cell r="A1783" t="str">
            <v>PRIVDE2001</v>
          </cell>
          <cell r="B1783">
            <v>32874</v>
          </cell>
          <cell r="C1783">
            <v>0</v>
          </cell>
        </row>
        <row r="1784">
          <cell r="A1784" t="str">
            <v>PRIVDE2002</v>
          </cell>
          <cell r="B1784" t="str">
            <v>-0.50</v>
          </cell>
          <cell r="C1784">
            <v>0</v>
          </cell>
        </row>
        <row r="1785">
          <cell r="A1785" t="str">
            <v>PRIVDE2003</v>
          </cell>
          <cell r="B1785" t="str">
            <v>0.10</v>
          </cell>
          <cell r="C1785">
            <v>0</v>
          </cell>
        </row>
        <row r="1786">
          <cell r="A1786" t="str">
            <v>PRIVDE2004</v>
          </cell>
          <cell r="B1786" t="str">
            <v>0.20</v>
          </cell>
          <cell r="C1786">
            <v>0</v>
          </cell>
        </row>
        <row r="1787">
          <cell r="A1787" t="str">
            <v>PRIVDE2005</v>
          </cell>
          <cell r="B1787" t="str">
            <v>0.00*</v>
          </cell>
          <cell r="C1787">
            <v>1</v>
          </cell>
        </row>
        <row r="1788">
          <cell r="A1788" t="str">
            <v>PRIVDE2006</v>
          </cell>
          <cell r="B1788" t="str">
            <v>1.30*</v>
          </cell>
          <cell r="C1788">
            <v>1</v>
          </cell>
        </row>
        <row r="1789">
          <cell r="A1789" t="str">
            <v>PRIVDE2007</v>
          </cell>
          <cell r="B1789" t="str">
            <v>1.90*</v>
          </cell>
          <cell r="C1789">
            <v>1</v>
          </cell>
        </row>
        <row r="1790">
          <cell r="A1790" t="str">
            <v>PRIVDE2008</v>
          </cell>
          <cell r="B1790" t="str">
            <v>2.90*</v>
          </cell>
          <cell r="C1790">
            <v>1</v>
          </cell>
        </row>
        <row r="1791">
          <cell r="A1791" t="str">
            <v>PRIVDK1996</v>
          </cell>
          <cell r="B1791">
            <v>18295</v>
          </cell>
          <cell r="C1791">
            <v>0</v>
          </cell>
        </row>
        <row r="1792">
          <cell r="A1792" t="str">
            <v>PRIVDK1997</v>
          </cell>
          <cell r="B1792">
            <v>32905</v>
          </cell>
          <cell r="C1792">
            <v>0</v>
          </cell>
        </row>
        <row r="1793">
          <cell r="A1793" t="str">
            <v>PRIVDK1998</v>
          </cell>
          <cell r="B1793">
            <v>10990</v>
          </cell>
          <cell r="C1793">
            <v>0</v>
          </cell>
        </row>
        <row r="1794">
          <cell r="A1794" t="str">
            <v>PRIVDK1999</v>
          </cell>
          <cell r="B1794" t="str">
            <v>-0.60</v>
          </cell>
          <cell r="C1794">
            <v>0</v>
          </cell>
        </row>
        <row r="1795">
          <cell r="A1795" t="str">
            <v>PRIVDK2000</v>
          </cell>
          <cell r="B1795" t="str">
            <v>-0.20</v>
          </cell>
          <cell r="C1795">
            <v>0</v>
          </cell>
        </row>
        <row r="1796">
          <cell r="A1796" t="str">
            <v>PRIVDK2001</v>
          </cell>
          <cell r="B1796" t="str">
            <v>0.10</v>
          </cell>
          <cell r="C1796">
            <v>0</v>
          </cell>
        </row>
        <row r="1797">
          <cell r="A1797" t="str">
            <v>PRIVDK2002</v>
          </cell>
          <cell r="B1797">
            <v>21916</v>
          </cell>
          <cell r="C1797">
            <v>0</v>
          </cell>
        </row>
        <row r="1798">
          <cell r="A1798" t="str">
            <v>PRIVDK2003</v>
          </cell>
          <cell r="B1798">
            <v>21916</v>
          </cell>
          <cell r="C1798">
            <v>0</v>
          </cell>
        </row>
        <row r="1799">
          <cell r="A1799" t="str">
            <v>PRIVDK2004</v>
          </cell>
          <cell r="B1799">
            <v>25628</v>
          </cell>
          <cell r="C1799">
            <v>0</v>
          </cell>
        </row>
        <row r="1800">
          <cell r="A1800" t="str">
            <v>PRIVDK2005</v>
          </cell>
          <cell r="B1800" t="str">
            <v>4.00</v>
          </cell>
          <cell r="C1800">
            <v>0</v>
          </cell>
        </row>
        <row r="1801">
          <cell r="A1801" t="str">
            <v>PRIVDK2006</v>
          </cell>
          <cell r="B1801" t="str">
            <v>5.00*</v>
          </cell>
          <cell r="C1801">
            <v>1</v>
          </cell>
        </row>
        <row r="1802">
          <cell r="A1802" t="str">
            <v>PRIVDK2007</v>
          </cell>
          <cell r="B1802" t="str">
            <v>2.70*</v>
          </cell>
          <cell r="C1802">
            <v>1</v>
          </cell>
        </row>
        <row r="1803">
          <cell r="A1803" t="str">
            <v>PRIVDK2008</v>
          </cell>
          <cell r="B1803" t="str">
            <v>2.00*</v>
          </cell>
          <cell r="C1803">
            <v>1</v>
          </cell>
        </row>
        <row r="1804">
          <cell r="A1804" t="str">
            <v>PRIVEU111996</v>
          </cell>
          <cell r="B1804">
            <v>21916</v>
          </cell>
          <cell r="C1804">
            <v>0</v>
          </cell>
        </row>
        <row r="1805">
          <cell r="A1805" t="str">
            <v>PRIVEU111997</v>
          </cell>
          <cell r="B1805">
            <v>18264</v>
          </cell>
          <cell r="C1805">
            <v>0</v>
          </cell>
        </row>
        <row r="1806">
          <cell r="A1806" t="str">
            <v>PRIVEU111998</v>
          </cell>
          <cell r="B1806">
            <v>32905</v>
          </cell>
          <cell r="C1806">
            <v>0</v>
          </cell>
        </row>
        <row r="1807">
          <cell r="A1807" t="str">
            <v>PRIVEU111999</v>
          </cell>
          <cell r="B1807">
            <v>14671</v>
          </cell>
          <cell r="C1807">
            <v>0</v>
          </cell>
        </row>
        <row r="1808">
          <cell r="A1808" t="str">
            <v>PRIVEU112000</v>
          </cell>
          <cell r="B1808">
            <v>43891</v>
          </cell>
          <cell r="C1808">
            <v>0</v>
          </cell>
        </row>
        <row r="1809">
          <cell r="A1809" t="str">
            <v>PRIVEU112001</v>
          </cell>
          <cell r="B1809" t="str">
            <v>2.00</v>
          </cell>
          <cell r="C1809">
            <v>0</v>
          </cell>
        </row>
        <row r="1810">
          <cell r="A1810" t="str">
            <v>PRIVEU112002</v>
          </cell>
          <cell r="B1810" t="str">
            <v>0.90</v>
          </cell>
          <cell r="C1810">
            <v>0</v>
          </cell>
        </row>
        <row r="1811">
          <cell r="A1811" t="str">
            <v>PRIVEU112003</v>
          </cell>
          <cell r="B1811">
            <v>43831</v>
          </cell>
          <cell r="C1811">
            <v>0</v>
          </cell>
        </row>
        <row r="1812">
          <cell r="A1812" t="str">
            <v>PRIVEU112004</v>
          </cell>
          <cell r="B1812">
            <v>10959</v>
          </cell>
          <cell r="C1812">
            <v>0</v>
          </cell>
        </row>
        <row r="1813">
          <cell r="A1813" t="str">
            <v>PRIVEU112005</v>
          </cell>
          <cell r="B1813">
            <v>14611</v>
          </cell>
          <cell r="C1813">
            <v>0</v>
          </cell>
        </row>
        <row r="1814">
          <cell r="A1814" t="str">
            <v>PRIVEU112006</v>
          </cell>
          <cell r="B1814" t="str">
            <v>2.00*</v>
          </cell>
          <cell r="C1814">
            <v>1</v>
          </cell>
        </row>
        <row r="1815">
          <cell r="A1815" t="str">
            <v>PRIVEU112007</v>
          </cell>
          <cell r="B1815" t="str">
            <v>2.00*</v>
          </cell>
          <cell r="C1815">
            <v>1</v>
          </cell>
        </row>
        <row r="1816">
          <cell r="A1816" t="str">
            <v>PRIVEU112008</v>
          </cell>
          <cell r="B1816" t="str">
            <v>2.70*</v>
          </cell>
          <cell r="C1816">
            <v>1</v>
          </cell>
        </row>
        <row r="1817">
          <cell r="A1817" t="str">
            <v>PRIVFI1996</v>
          </cell>
          <cell r="B1817">
            <v>25628</v>
          </cell>
          <cell r="C1817">
            <v>0</v>
          </cell>
        </row>
        <row r="1818">
          <cell r="A1818" t="str">
            <v>PRIVFI1997</v>
          </cell>
          <cell r="B1818">
            <v>32933</v>
          </cell>
          <cell r="C1818">
            <v>0</v>
          </cell>
        </row>
        <row r="1819">
          <cell r="A1819" t="str">
            <v>PRIVFI1998</v>
          </cell>
          <cell r="B1819">
            <v>11049</v>
          </cell>
          <cell r="C1819">
            <v>0</v>
          </cell>
        </row>
        <row r="1820">
          <cell r="A1820" t="str">
            <v>PRIVFI1999</v>
          </cell>
          <cell r="B1820">
            <v>38993</v>
          </cell>
          <cell r="C1820">
            <v>0</v>
          </cell>
        </row>
        <row r="1821">
          <cell r="A1821" t="str">
            <v>PRIVFI2000</v>
          </cell>
          <cell r="B1821">
            <v>10990</v>
          </cell>
          <cell r="C1821">
            <v>0</v>
          </cell>
        </row>
        <row r="1822">
          <cell r="A1822" t="str">
            <v>PRIVFI2001</v>
          </cell>
          <cell r="B1822">
            <v>29252</v>
          </cell>
          <cell r="C1822">
            <v>0</v>
          </cell>
        </row>
        <row r="1823">
          <cell r="A1823" t="str">
            <v>PRIVFI2002</v>
          </cell>
          <cell r="B1823">
            <v>10990</v>
          </cell>
          <cell r="C1823">
            <v>0</v>
          </cell>
        </row>
        <row r="1824">
          <cell r="A1824" t="str">
            <v>PRIVFI2003</v>
          </cell>
          <cell r="B1824">
            <v>25659</v>
          </cell>
          <cell r="C1824">
            <v>0</v>
          </cell>
        </row>
        <row r="1825">
          <cell r="A1825" t="str">
            <v>PRIVFI2004</v>
          </cell>
          <cell r="B1825">
            <v>38993</v>
          </cell>
          <cell r="C1825">
            <v>0</v>
          </cell>
        </row>
        <row r="1826">
          <cell r="A1826" t="str">
            <v>PRIVFI2005</v>
          </cell>
          <cell r="B1826">
            <v>38994</v>
          </cell>
          <cell r="C1826">
            <v>0</v>
          </cell>
        </row>
        <row r="1827">
          <cell r="A1827" t="str">
            <v>PRIVFI2006</v>
          </cell>
          <cell r="B1827" t="str">
            <v>3.80*</v>
          </cell>
          <cell r="C1827">
            <v>1</v>
          </cell>
        </row>
        <row r="1828">
          <cell r="A1828" t="str">
            <v>PRIVFI2007</v>
          </cell>
          <cell r="B1828" t="str">
            <v>3.00*</v>
          </cell>
          <cell r="C1828">
            <v>1</v>
          </cell>
        </row>
        <row r="1829">
          <cell r="A1829" t="str">
            <v>PRIVFI2008</v>
          </cell>
          <cell r="B1829" t="str">
            <v>2.70*</v>
          </cell>
          <cell r="C1829">
            <v>1</v>
          </cell>
        </row>
        <row r="1830">
          <cell r="A1830" t="str">
            <v>PRIVFR1996</v>
          </cell>
          <cell r="B1830">
            <v>10959</v>
          </cell>
          <cell r="C1830">
            <v>0</v>
          </cell>
        </row>
        <row r="1831">
          <cell r="A1831" t="str">
            <v>PRIVFR1997</v>
          </cell>
          <cell r="B1831" t="str">
            <v>0.10</v>
          </cell>
          <cell r="C1831">
            <v>0</v>
          </cell>
        </row>
        <row r="1832">
          <cell r="A1832" t="str">
            <v>PRIVFR1998</v>
          </cell>
          <cell r="B1832">
            <v>21976</v>
          </cell>
          <cell r="C1832">
            <v>0</v>
          </cell>
        </row>
        <row r="1833">
          <cell r="A1833" t="str">
            <v>PRIVFR1999</v>
          </cell>
          <cell r="B1833">
            <v>11018</v>
          </cell>
          <cell r="C1833">
            <v>0</v>
          </cell>
        </row>
        <row r="1834">
          <cell r="A1834" t="str">
            <v>PRIVFR2000</v>
          </cell>
          <cell r="B1834">
            <v>18323</v>
          </cell>
          <cell r="C1834">
            <v>0</v>
          </cell>
        </row>
        <row r="1835">
          <cell r="A1835" t="str">
            <v>PRIVFR2001</v>
          </cell>
          <cell r="B1835">
            <v>14642</v>
          </cell>
          <cell r="C1835">
            <v>0</v>
          </cell>
        </row>
        <row r="1836">
          <cell r="A1836" t="str">
            <v>PRIVFR2002</v>
          </cell>
          <cell r="B1836">
            <v>10990</v>
          </cell>
          <cell r="C1836">
            <v>0</v>
          </cell>
        </row>
        <row r="1837">
          <cell r="A1837" t="str">
            <v>PRIVFR2003</v>
          </cell>
          <cell r="B1837">
            <v>21916</v>
          </cell>
          <cell r="C1837">
            <v>0</v>
          </cell>
        </row>
        <row r="1838">
          <cell r="A1838" t="str">
            <v>PRIVFR2004</v>
          </cell>
          <cell r="B1838">
            <v>10990</v>
          </cell>
          <cell r="C1838">
            <v>0</v>
          </cell>
        </row>
        <row r="1839">
          <cell r="A1839" t="str">
            <v>PRIVFR2005</v>
          </cell>
          <cell r="B1839" t="str">
            <v>2.00*</v>
          </cell>
          <cell r="C1839">
            <v>1</v>
          </cell>
        </row>
        <row r="1840">
          <cell r="A1840" t="str">
            <v>PRIVFR2006</v>
          </cell>
          <cell r="B1840" t="str">
            <v>2.20*</v>
          </cell>
          <cell r="C1840">
            <v>1</v>
          </cell>
        </row>
        <row r="1841">
          <cell r="A1841" t="str">
            <v>PRIVFR2007</v>
          </cell>
          <cell r="B1841" t="str">
            <v>2.90*</v>
          </cell>
          <cell r="C1841">
            <v>1</v>
          </cell>
        </row>
        <row r="1842">
          <cell r="A1842" t="str">
            <v>PRIVFR2008</v>
          </cell>
          <cell r="B1842" t="str">
            <v>2.40*</v>
          </cell>
          <cell r="C1842">
            <v>1</v>
          </cell>
        </row>
        <row r="1843">
          <cell r="A1843" t="str">
            <v>PRIVG3XX1996</v>
          </cell>
          <cell r="B1843">
            <v>14642</v>
          </cell>
          <cell r="C1843">
            <v>0</v>
          </cell>
        </row>
        <row r="1844">
          <cell r="A1844" t="str">
            <v>PRIVG3XX1997</v>
          </cell>
          <cell r="B1844">
            <v>14642</v>
          </cell>
          <cell r="C1844">
            <v>0</v>
          </cell>
        </row>
        <row r="1845">
          <cell r="A1845" t="str">
            <v>PRIVG3XX1998</v>
          </cell>
          <cell r="B1845">
            <v>38993</v>
          </cell>
          <cell r="C1845">
            <v>0</v>
          </cell>
        </row>
        <row r="1846">
          <cell r="A1846" t="str">
            <v>PRIVG3XX1999</v>
          </cell>
          <cell r="B1846">
            <v>21976</v>
          </cell>
          <cell r="C1846">
            <v>0</v>
          </cell>
        </row>
        <row r="1847">
          <cell r="A1847" t="str">
            <v>PRIVG3XX2000</v>
          </cell>
          <cell r="B1847">
            <v>11749</v>
          </cell>
          <cell r="C1847">
            <v>0</v>
          </cell>
        </row>
        <row r="1848">
          <cell r="A1848" t="str">
            <v>PRIVG3XX2001</v>
          </cell>
          <cell r="B1848">
            <v>38992</v>
          </cell>
          <cell r="C1848">
            <v>0</v>
          </cell>
        </row>
        <row r="1849">
          <cell r="A1849" t="str">
            <v>PRIVG3XX2002</v>
          </cell>
          <cell r="B1849">
            <v>26665</v>
          </cell>
          <cell r="C1849">
            <v>0</v>
          </cell>
        </row>
        <row r="1850">
          <cell r="A1850" t="str">
            <v>PRIVG3XX2003</v>
          </cell>
          <cell r="B1850">
            <v>26299</v>
          </cell>
          <cell r="C1850">
            <v>0</v>
          </cell>
        </row>
        <row r="1851">
          <cell r="A1851" t="str">
            <v>PRIVG3XX2004</v>
          </cell>
          <cell r="B1851">
            <v>20852</v>
          </cell>
          <cell r="C1851">
            <v>0</v>
          </cell>
        </row>
        <row r="1852">
          <cell r="A1852" t="str">
            <v>PRIVG3XX2005</v>
          </cell>
          <cell r="B1852">
            <v>16469</v>
          </cell>
          <cell r="C1852">
            <v>0</v>
          </cell>
        </row>
        <row r="1853">
          <cell r="A1853" t="str">
            <v>PRIVG3XX2006</v>
          </cell>
          <cell r="B1853" t="str">
            <v>2.43*</v>
          </cell>
          <cell r="C1853">
            <v>1</v>
          </cell>
        </row>
        <row r="1854">
          <cell r="A1854" t="str">
            <v>PRIVG3XX2007</v>
          </cell>
          <cell r="B1854" t="str">
            <v>2.21*</v>
          </cell>
          <cell r="C1854">
            <v>1</v>
          </cell>
        </row>
        <row r="1855">
          <cell r="A1855" t="str">
            <v>PRIVG3XX2008</v>
          </cell>
          <cell r="B1855" t="str">
            <v>2.52*</v>
          </cell>
          <cell r="C1855">
            <v>1</v>
          </cell>
        </row>
        <row r="1856">
          <cell r="A1856" t="str">
            <v>PRIVIT1996</v>
          </cell>
          <cell r="B1856">
            <v>10959</v>
          </cell>
          <cell r="C1856">
            <v>0</v>
          </cell>
        </row>
        <row r="1857">
          <cell r="A1857" t="str">
            <v>PRIVIT1997</v>
          </cell>
          <cell r="B1857">
            <v>43891</v>
          </cell>
          <cell r="C1857">
            <v>0</v>
          </cell>
        </row>
        <row r="1858">
          <cell r="A1858" t="str">
            <v>PRIVIT1998</v>
          </cell>
          <cell r="B1858">
            <v>43891</v>
          </cell>
          <cell r="C1858">
            <v>0</v>
          </cell>
        </row>
        <row r="1859">
          <cell r="A1859" t="str">
            <v>PRIVIT1999</v>
          </cell>
          <cell r="B1859">
            <v>21947</v>
          </cell>
          <cell r="C1859">
            <v>0</v>
          </cell>
        </row>
        <row r="1860">
          <cell r="A1860" t="str">
            <v>PRIVIT2000</v>
          </cell>
          <cell r="B1860">
            <v>25600</v>
          </cell>
          <cell r="C1860">
            <v>0</v>
          </cell>
        </row>
        <row r="1861">
          <cell r="A1861" t="str">
            <v>PRIVIT2001</v>
          </cell>
          <cell r="B1861" t="str">
            <v>0.80</v>
          </cell>
          <cell r="C1861">
            <v>0</v>
          </cell>
        </row>
        <row r="1862">
          <cell r="A1862" t="str">
            <v>PRIVIT2002</v>
          </cell>
          <cell r="B1862" t="str">
            <v>0.40</v>
          </cell>
          <cell r="C1862">
            <v>0</v>
          </cell>
        </row>
        <row r="1863">
          <cell r="A1863" t="str">
            <v>PRIVIT2003</v>
          </cell>
          <cell r="B1863">
            <v>14611</v>
          </cell>
          <cell r="C1863">
            <v>0</v>
          </cell>
        </row>
        <row r="1864">
          <cell r="A1864" t="str">
            <v>PRIVIT2004</v>
          </cell>
          <cell r="B1864" t="str">
            <v>1.00</v>
          </cell>
          <cell r="C1864">
            <v>0</v>
          </cell>
        </row>
        <row r="1865">
          <cell r="A1865" t="str">
            <v>PRIVIT2005</v>
          </cell>
          <cell r="B1865" t="str">
            <v>0.90*</v>
          </cell>
          <cell r="C1865">
            <v>1</v>
          </cell>
        </row>
        <row r="1866">
          <cell r="A1866" t="str">
            <v>PRIVIT2006</v>
          </cell>
          <cell r="B1866" t="str">
            <v>1.90*</v>
          </cell>
          <cell r="C1866">
            <v>1</v>
          </cell>
        </row>
        <row r="1867">
          <cell r="A1867" t="str">
            <v>PRIVIT2007</v>
          </cell>
          <cell r="B1867" t="str">
            <v>2.00*</v>
          </cell>
          <cell r="C1867">
            <v>1</v>
          </cell>
        </row>
        <row r="1868">
          <cell r="A1868" t="str">
            <v>PRIVIT2008</v>
          </cell>
          <cell r="B1868" t="str">
            <v>1.80*</v>
          </cell>
          <cell r="C1868">
            <v>1</v>
          </cell>
        </row>
        <row r="1869">
          <cell r="A1869" t="str">
            <v>PRIVJP1996</v>
          </cell>
          <cell r="B1869">
            <v>10990</v>
          </cell>
          <cell r="C1869">
            <v>0</v>
          </cell>
        </row>
        <row r="1870">
          <cell r="A1870" t="str">
            <v>PRIVJP1997</v>
          </cell>
          <cell r="B1870" t="str">
            <v>1.00</v>
          </cell>
          <cell r="C1870">
            <v>0</v>
          </cell>
        </row>
        <row r="1871">
          <cell r="A1871" t="str">
            <v>PRIVJP1998</v>
          </cell>
          <cell r="B1871" t="str">
            <v>-0.20</v>
          </cell>
          <cell r="C1871">
            <v>0</v>
          </cell>
        </row>
        <row r="1872">
          <cell r="A1872" t="str">
            <v>PRIVJP1999</v>
          </cell>
          <cell r="B1872">
            <v>38991</v>
          </cell>
          <cell r="C1872">
            <v>0</v>
          </cell>
        </row>
        <row r="1873">
          <cell r="A1873" t="str">
            <v>PRIVJP2000</v>
          </cell>
          <cell r="B1873" t="str">
            <v>1.00</v>
          </cell>
          <cell r="C1873">
            <v>0</v>
          </cell>
        </row>
        <row r="1874">
          <cell r="A1874" t="str">
            <v>PRIVJP2001</v>
          </cell>
          <cell r="B1874">
            <v>14611</v>
          </cell>
          <cell r="C1874">
            <v>0</v>
          </cell>
        </row>
        <row r="1875">
          <cell r="A1875" t="str">
            <v>PRIVJP2002</v>
          </cell>
          <cell r="B1875">
            <v>38991</v>
          </cell>
          <cell r="C1875">
            <v>0</v>
          </cell>
        </row>
        <row r="1876">
          <cell r="A1876" t="str">
            <v>PRIVJP2003</v>
          </cell>
          <cell r="B1876" t="str">
            <v>0.60</v>
          </cell>
          <cell r="C1876">
            <v>0</v>
          </cell>
        </row>
        <row r="1877">
          <cell r="A1877" t="str">
            <v>PRIVJP2004</v>
          </cell>
          <cell r="B1877">
            <v>32874</v>
          </cell>
          <cell r="C1877">
            <v>0</v>
          </cell>
        </row>
        <row r="1878">
          <cell r="A1878" t="str">
            <v>PRIVJP2005</v>
          </cell>
          <cell r="B1878">
            <v>38992</v>
          </cell>
          <cell r="C1878">
            <v>0</v>
          </cell>
        </row>
        <row r="1879">
          <cell r="A1879" t="str">
            <v>PRIVJP2006</v>
          </cell>
          <cell r="B1879" t="str">
            <v>1.80*</v>
          </cell>
          <cell r="C1879">
            <v>1</v>
          </cell>
        </row>
        <row r="1880">
          <cell r="A1880" t="str">
            <v>PRIVJP2007</v>
          </cell>
          <cell r="B1880" t="str">
            <v>2.10*</v>
          </cell>
          <cell r="C1880">
            <v>1</v>
          </cell>
        </row>
        <row r="1881">
          <cell r="A1881" t="str">
            <v>PRIVJP2008</v>
          </cell>
          <cell r="B1881" t="str">
            <v>2.40*</v>
          </cell>
          <cell r="C1881">
            <v>1</v>
          </cell>
        </row>
        <row r="1882">
          <cell r="A1882" t="str">
            <v>PRIVNO1996</v>
          </cell>
          <cell r="B1882">
            <v>18415</v>
          </cell>
          <cell r="C1882">
            <v>0</v>
          </cell>
        </row>
        <row r="1883">
          <cell r="A1883" t="str">
            <v>PRIVNO1997</v>
          </cell>
          <cell r="B1883">
            <v>43891</v>
          </cell>
          <cell r="C1883">
            <v>0</v>
          </cell>
        </row>
        <row r="1884">
          <cell r="A1884" t="str">
            <v>PRIVNO1998</v>
          </cell>
          <cell r="B1884">
            <v>25600</v>
          </cell>
          <cell r="C1884">
            <v>0</v>
          </cell>
        </row>
        <row r="1885">
          <cell r="A1885" t="str">
            <v>PRIVNO1999</v>
          </cell>
          <cell r="B1885">
            <v>11018</v>
          </cell>
          <cell r="C1885">
            <v>0</v>
          </cell>
        </row>
        <row r="1886">
          <cell r="A1886" t="str">
            <v>PRIVNO2000</v>
          </cell>
          <cell r="B1886">
            <v>32933</v>
          </cell>
          <cell r="C1886">
            <v>0</v>
          </cell>
        </row>
        <row r="1887">
          <cell r="A1887" t="str">
            <v>PRIVNO2001</v>
          </cell>
          <cell r="B1887">
            <v>29221</v>
          </cell>
          <cell r="C1887">
            <v>0</v>
          </cell>
        </row>
        <row r="1888">
          <cell r="A1888" t="str">
            <v>PRIVNO2002</v>
          </cell>
          <cell r="B1888" t="str">
            <v>3.00</v>
          </cell>
          <cell r="C1888">
            <v>0</v>
          </cell>
        </row>
        <row r="1889">
          <cell r="A1889" t="str">
            <v>PRIVNO2003</v>
          </cell>
          <cell r="B1889">
            <v>32905</v>
          </cell>
          <cell r="C1889">
            <v>0</v>
          </cell>
        </row>
        <row r="1890">
          <cell r="A1890" t="str">
            <v>PRIVNO2004</v>
          </cell>
          <cell r="B1890">
            <v>25659</v>
          </cell>
          <cell r="C1890">
            <v>0</v>
          </cell>
        </row>
        <row r="1891">
          <cell r="A1891" t="str">
            <v>PRIVNO2005</v>
          </cell>
          <cell r="B1891">
            <v>14671</v>
          </cell>
          <cell r="C1891">
            <v>0</v>
          </cell>
        </row>
        <row r="1892">
          <cell r="A1892" t="str">
            <v>PRIVNO2006</v>
          </cell>
          <cell r="B1892" t="str">
            <v>3.90*</v>
          </cell>
          <cell r="C1892">
            <v>1</v>
          </cell>
        </row>
        <row r="1893">
          <cell r="A1893" t="str">
            <v>PRIVNO2007</v>
          </cell>
          <cell r="B1893" t="str">
            <v>3.40*</v>
          </cell>
          <cell r="C1893">
            <v>1</v>
          </cell>
        </row>
        <row r="1894">
          <cell r="A1894" t="str">
            <v>PRIVNO2008</v>
          </cell>
          <cell r="B1894" t="str">
            <v>2.60*</v>
          </cell>
          <cell r="C1894">
            <v>1</v>
          </cell>
        </row>
        <row r="1895">
          <cell r="A1895" t="str">
            <v>PRIVSE1996</v>
          </cell>
          <cell r="B1895">
            <v>21916</v>
          </cell>
          <cell r="C1895">
            <v>0</v>
          </cell>
        </row>
        <row r="1896">
          <cell r="A1896" t="str">
            <v>PRIVSE1997</v>
          </cell>
          <cell r="B1896">
            <v>25600</v>
          </cell>
          <cell r="C1896">
            <v>0</v>
          </cell>
        </row>
        <row r="1897">
          <cell r="A1897" t="str">
            <v>PRIVSE1998</v>
          </cell>
          <cell r="B1897" t="str">
            <v>3.00</v>
          </cell>
          <cell r="C1897">
            <v>0</v>
          </cell>
        </row>
        <row r="1898">
          <cell r="A1898" t="str">
            <v>PRIVSE1999</v>
          </cell>
          <cell r="B1898">
            <v>29281</v>
          </cell>
          <cell r="C1898">
            <v>0</v>
          </cell>
        </row>
        <row r="1899">
          <cell r="A1899" t="str">
            <v>PRIVSE2000</v>
          </cell>
          <cell r="B1899" t="str">
            <v>5.00</v>
          </cell>
          <cell r="C1899">
            <v>0</v>
          </cell>
        </row>
        <row r="1900">
          <cell r="A1900" t="str">
            <v>PRIVSE2001</v>
          </cell>
          <cell r="B1900" t="str">
            <v>0.50</v>
          </cell>
          <cell r="C1900">
            <v>0</v>
          </cell>
        </row>
        <row r="1901">
          <cell r="A1901" t="str">
            <v>PRIVSE2002</v>
          </cell>
          <cell r="B1901">
            <v>18264</v>
          </cell>
          <cell r="C1901">
            <v>0</v>
          </cell>
        </row>
        <row r="1902">
          <cell r="A1902" t="str">
            <v>PRIVSE2003</v>
          </cell>
          <cell r="B1902">
            <v>29221</v>
          </cell>
          <cell r="C1902">
            <v>0</v>
          </cell>
        </row>
        <row r="1903">
          <cell r="A1903" t="str">
            <v>PRIVSE2004</v>
          </cell>
          <cell r="B1903">
            <v>29221</v>
          </cell>
          <cell r="C1903">
            <v>0</v>
          </cell>
        </row>
        <row r="1904">
          <cell r="A1904" t="str">
            <v>PRIVSE2005</v>
          </cell>
          <cell r="B1904">
            <v>10990</v>
          </cell>
          <cell r="C1904">
            <v>0</v>
          </cell>
        </row>
        <row r="1905">
          <cell r="A1905" t="str">
            <v>PRIVSE2006</v>
          </cell>
          <cell r="B1905" t="str">
            <v>3.20*</v>
          </cell>
          <cell r="C1905">
            <v>1</v>
          </cell>
        </row>
        <row r="1906">
          <cell r="A1906" t="str">
            <v>PRIVSE2007</v>
          </cell>
          <cell r="B1906" t="str">
            <v>3.40*</v>
          </cell>
          <cell r="C1906">
            <v>1</v>
          </cell>
        </row>
        <row r="1907">
          <cell r="A1907" t="str">
            <v>PRIVSE2008</v>
          </cell>
          <cell r="B1907" t="str">
            <v>2.40*</v>
          </cell>
          <cell r="C1907">
            <v>1</v>
          </cell>
        </row>
        <row r="1908">
          <cell r="A1908" t="str">
            <v>PRIVSP1996</v>
          </cell>
          <cell r="B1908">
            <v>43862</v>
          </cell>
          <cell r="C1908">
            <v>0</v>
          </cell>
        </row>
        <row r="1909">
          <cell r="A1909" t="str">
            <v>PRIVSP1997</v>
          </cell>
          <cell r="B1909">
            <v>43891</v>
          </cell>
          <cell r="C1909">
            <v>0</v>
          </cell>
        </row>
        <row r="1910">
          <cell r="A1910" t="str">
            <v>PRIVSP1998</v>
          </cell>
          <cell r="B1910">
            <v>14702</v>
          </cell>
          <cell r="C1910">
            <v>0</v>
          </cell>
        </row>
        <row r="1911">
          <cell r="A1911" t="str">
            <v>PRIVSP1999</v>
          </cell>
          <cell r="B1911">
            <v>11079</v>
          </cell>
          <cell r="C1911">
            <v>0</v>
          </cell>
        </row>
        <row r="1912">
          <cell r="A1912" t="str">
            <v>PRIVSP2000</v>
          </cell>
          <cell r="B1912" t="str">
            <v>5.00</v>
          </cell>
          <cell r="C1912">
            <v>0</v>
          </cell>
        </row>
        <row r="1913">
          <cell r="A1913" t="str">
            <v>PRIVSP2001</v>
          </cell>
          <cell r="B1913">
            <v>43891</v>
          </cell>
          <cell r="C1913">
            <v>0</v>
          </cell>
        </row>
        <row r="1914">
          <cell r="A1914" t="str">
            <v>PRIVSP2002</v>
          </cell>
          <cell r="B1914">
            <v>32905</v>
          </cell>
          <cell r="C1914">
            <v>0</v>
          </cell>
        </row>
        <row r="1915">
          <cell r="A1915" t="str">
            <v>PRIVSP2003</v>
          </cell>
          <cell r="B1915">
            <v>21947</v>
          </cell>
          <cell r="C1915">
            <v>0</v>
          </cell>
        </row>
        <row r="1916">
          <cell r="A1916" t="str">
            <v>PRIVSP2004</v>
          </cell>
          <cell r="B1916">
            <v>14702</v>
          </cell>
          <cell r="C1916">
            <v>0</v>
          </cell>
        </row>
        <row r="1917">
          <cell r="A1917" t="str">
            <v>PRIVSP2005</v>
          </cell>
          <cell r="B1917" t="str">
            <v>4.30*</v>
          </cell>
          <cell r="C1917">
            <v>1</v>
          </cell>
        </row>
        <row r="1918">
          <cell r="A1918" t="str">
            <v>PRIVSP2006</v>
          </cell>
          <cell r="B1918" t="str">
            <v>4.00*</v>
          </cell>
          <cell r="C1918">
            <v>1</v>
          </cell>
        </row>
        <row r="1919">
          <cell r="A1919" t="str">
            <v>PRIVSP2007</v>
          </cell>
          <cell r="B1919" t="str">
            <v>3.90*</v>
          </cell>
          <cell r="C1919">
            <v>1</v>
          </cell>
        </row>
        <row r="1920">
          <cell r="A1920" t="str">
            <v>PRIVSP2008</v>
          </cell>
          <cell r="B1920" t="str">
            <v>3.40*</v>
          </cell>
          <cell r="C1920">
            <v>1</v>
          </cell>
        </row>
        <row r="1921">
          <cell r="A1921" t="str">
            <v>PRIVUK1996</v>
          </cell>
          <cell r="B1921">
            <v>25628</v>
          </cell>
          <cell r="C1921">
            <v>0</v>
          </cell>
        </row>
        <row r="1922">
          <cell r="A1922" t="str">
            <v>PRIVUK1997</v>
          </cell>
          <cell r="B1922" t="str">
            <v>4.00</v>
          </cell>
          <cell r="C1922">
            <v>0</v>
          </cell>
        </row>
        <row r="1923">
          <cell r="A1923" t="str">
            <v>PRIVUK1998</v>
          </cell>
          <cell r="B1923">
            <v>25600</v>
          </cell>
          <cell r="C1923">
            <v>0</v>
          </cell>
        </row>
        <row r="1924">
          <cell r="A1924" t="str">
            <v>PRIVUK1999</v>
          </cell>
          <cell r="B1924" t="str">
            <v>1.10*</v>
          </cell>
          <cell r="C1924">
            <v>1</v>
          </cell>
        </row>
        <row r="1925">
          <cell r="A1925" t="str">
            <v>PRIVUK2000</v>
          </cell>
          <cell r="B1925" t="str">
            <v>1.40*</v>
          </cell>
          <cell r="C1925">
            <v>1</v>
          </cell>
        </row>
        <row r="1926">
          <cell r="A1926" t="str">
            <v>PRIVUK2001</v>
          </cell>
          <cell r="B1926" t="str">
            <v>2.60*</v>
          </cell>
          <cell r="C1926">
            <v>1</v>
          </cell>
        </row>
        <row r="1927">
          <cell r="A1927" t="str">
            <v>PRIVUS1996</v>
          </cell>
          <cell r="B1927">
            <v>43891</v>
          </cell>
          <cell r="C1927">
            <v>0</v>
          </cell>
        </row>
        <row r="1928">
          <cell r="A1928" t="str">
            <v>PRIVUS1997</v>
          </cell>
          <cell r="B1928">
            <v>29281</v>
          </cell>
          <cell r="C1928">
            <v>0</v>
          </cell>
        </row>
        <row r="1929">
          <cell r="A1929" t="str">
            <v>PRIVUS1998</v>
          </cell>
          <cell r="B1929" t="str">
            <v>5.00</v>
          </cell>
          <cell r="C1929">
            <v>0</v>
          </cell>
        </row>
        <row r="1930">
          <cell r="A1930" t="str">
            <v>PRIVUS1999</v>
          </cell>
          <cell r="B1930">
            <v>38995</v>
          </cell>
          <cell r="C1930">
            <v>0</v>
          </cell>
        </row>
        <row r="1931">
          <cell r="A1931" t="str">
            <v>PRIVUS2000</v>
          </cell>
          <cell r="B1931">
            <v>25659</v>
          </cell>
          <cell r="C1931">
            <v>0</v>
          </cell>
        </row>
        <row r="1932">
          <cell r="A1932" t="str">
            <v>PRIVUS2001</v>
          </cell>
          <cell r="B1932">
            <v>18295</v>
          </cell>
          <cell r="C1932">
            <v>0</v>
          </cell>
        </row>
        <row r="1933">
          <cell r="A1933" t="str">
            <v>PRIVUS2002</v>
          </cell>
          <cell r="B1933">
            <v>25600</v>
          </cell>
          <cell r="C1933">
            <v>0</v>
          </cell>
        </row>
        <row r="1934">
          <cell r="A1934" t="str">
            <v>PRIVUS2003</v>
          </cell>
          <cell r="B1934">
            <v>29252</v>
          </cell>
          <cell r="C1934">
            <v>0</v>
          </cell>
        </row>
        <row r="1935">
          <cell r="A1935" t="str">
            <v>PRIVUS2004</v>
          </cell>
          <cell r="B1935">
            <v>32933</v>
          </cell>
          <cell r="C1935">
            <v>0</v>
          </cell>
        </row>
        <row r="1936">
          <cell r="A1936" t="str">
            <v>PRIVUS2005</v>
          </cell>
          <cell r="B1936">
            <v>18323</v>
          </cell>
          <cell r="C1936">
            <v>0</v>
          </cell>
        </row>
        <row r="1937">
          <cell r="A1937" t="str">
            <v>PRIVUS2006</v>
          </cell>
          <cell r="B1937" t="str">
            <v>3.10*</v>
          </cell>
          <cell r="C1937">
            <v>1</v>
          </cell>
        </row>
        <row r="1938">
          <cell r="A1938" t="str">
            <v>PRIVUS2007</v>
          </cell>
          <cell r="B1938" t="str">
            <v>2.40*</v>
          </cell>
          <cell r="C1938">
            <v>1</v>
          </cell>
        </row>
        <row r="1939">
          <cell r="A1939" t="str">
            <v>PRIVUS2008</v>
          </cell>
          <cell r="B1939" t="str">
            <v>2.50*</v>
          </cell>
          <cell r="C1939">
            <v>1</v>
          </cell>
        </row>
        <row r="1940">
          <cell r="A1940" t="str">
            <v>PUBLDE1996</v>
          </cell>
          <cell r="B1940">
            <v>32874</v>
          </cell>
          <cell r="C1940">
            <v>0</v>
          </cell>
        </row>
        <row r="1941">
          <cell r="A1941" t="str">
            <v>PUBLDE1997</v>
          </cell>
          <cell r="B1941" t="str">
            <v>0.40</v>
          </cell>
          <cell r="C1941">
            <v>0</v>
          </cell>
        </row>
        <row r="1942">
          <cell r="A1942" t="str">
            <v>PUBLDE1998</v>
          </cell>
          <cell r="B1942">
            <v>29221</v>
          </cell>
          <cell r="C1942">
            <v>0</v>
          </cell>
        </row>
        <row r="1943">
          <cell r="A1943" t="str">
            <v>PUBLDE1999</v>
          </cell>
          <cell r="B1943">
            <v>43831</v>
          </cell>
          <cell r="C1943">
            <v>0</v>
          </cell>
        </row>
        <row r="1944">
          <cell r="A1944" t="str">
            <v>PUBLDE2000</v>
          </cell>
          <cell r="B1944">
            <v>14611</v>
          </cell>
          <cell r="C1944">
            <v>0</v>
          </cell>
        </row>
        <row r="1945">
          <cell r="A1945" t="str">
            <v>PUBLDE2001</v>
          </cell>
          <cell r="B1945" t="str">
            <v>0.50</v>
          </cell>
          <cell r="C1945">
            <v>0</v>
          </cell>
        </row>
        <row r="1946">
          <cell r="A1946" t="str">
            <v>PUBLDE2002</v>
          </cell>
          <cell r="B1946">
            <v>14611</v>
          </cell>
          <cell r="C1946">
            <v>0</v>
          </cell>
        </row>
        <row r="1947">
          <cell r="A1947" t="str">
            <v>PUBLDE2003</v>
          </cell>
          <cell r="B1947" t="str">
            <v>0.10</v>
          </cell>
          <cell r="C1947">
            <v>0</v>
          </cell>
        </row>
        <row r="1948">
          <cell r="A1948" t="str">
            <v>PUBLDE2004</v>
          </cell>
          <cell r="B1948" t="str">
            <v>-1.60</v>
          </cell>
          <cell r="C1948">
            <v>0</v>
          </cell>
        </row>
        <row r="1949">
          <cell r="A1949" t="str">
            <v>PUBLDE2005</v>
          </cell>
          <cell r="B1949" t="str">
            <v>0.10*</v>
          </cell>
          <cell r="C1949">
            <v>1</v>
          </cell>
        </row>
        <row r="1950">
          <cell r="A1950" t="str">
            <v>PUBLDE2006</v>
          </cell>
          <cell r="B1950" t="str">
            <v>2.40*</v>
          </cell>
          <cell r="C1950">
            <v>1</v>
          </cell>
        </row>
        <row r="1951">
          <cell r="A1951" t="str">
            <v>PUBLDE2007</v>
          </cell>
          <cell r="B1951" t="str">
            <v>2.00*</v>
          </cell>
          <cell r="C1951">
            <v>1</v>
          </cell>
        </row>
        <row r="1952">
          <cell r="A1952" t="str">
            <v>PUBLDE2008</v>
          </cell>
          <cell r="B1952" t="str">
            <v>2.00*</v>
          </cell>
          <cell r="C1952">
            <v>1</v>
          </cell>
        </row>
        <row r="1953">
          <cell r="A1953" t="str">
            <v>PUBLDK1996</v>
          </cell>
          <cell r="B1953">
            <v>14671</v>
          </cell>
          <cell r="C1953">
            <v>0</v>
          </cell>
        </row>
        <row r="1954">
          <cell r="A1954" t="str">
            <v>PUBLDK1997</v>
          </cell>
          <cell r="B1954" t="str">
            <v>0.80</v>
          </cell>
          <cell r="C1954">
            <v>0</v>
          </cell>
        </row>
        <row r="1955">
          <cell r="A1955" t="str">
            <v>PUBLDK1998</v>
          </cell>
          <cell r="B1955">
            <v>38993</v>
          </cell>
          <cell r="C1955">
            <v>0</v>
          </cell>
        </row>
        <row r="1956">
          <cell r="A1956" t="str">
            <v>PUBLDK1999</v>
          </cell>
          <cell r="B1956">
            <v>38992</v>
          </cell>
          <cell r="C1956">
            <v>0</v>
          </cell>
        </row>
        <row r="1957">
          <cell r="A1957" t="str">
            <v>PUBLDK2000</v>
          </cell>
          <cell r="B1957">
            <v>18264</v>
          </cell>
          <cell r="C1957">
            <v>0</v>
          </cell>
        </row>
        <row r="1958">
          <cell r="A1958" t="str">
            <v>PUBLDK2001</v>
          </cell>
          <cell r="B1958">
            <v>43862</v>
          </cell>
          <cell r="C1958">
            <v>0</v>
          </cell>
        </row>
        <row r="1959">
          <cell r="A1959" t="str">
            <v>PUBLDK2002</v>
          </cell>
          <cell r="B1959">
            <v>10990</v>
          </cell>
          <cell r="C1959">
            <v>0</v>
          </cell>
        </row>
        <row r="1960">
          <cell r="A1960" t="str">
            <v>PUBLDK2003</v>
          </cell>
          <cell r="B1960" t="str">
            <v>0.20</v>
          </cell>
          <cell r="C1960">
            <v>0</v>
          </cell>
        </row>
        <row r="1961">
          <cell r="A1961" t="str">
            <v>PUBLDK2004</v>
          </cell>
          <cell r="B1961">
            <v>25569</v>
          </cell>
          <cell r="C1961">
            <v>0</v>
          </cell>
        </row>
        <row r="1962">
          <cell r="A1962" t="str">
            <v>PUBLDK2005</v>
          </cell>
          <cell r="B1962">
            <v>43831</v>
          </cell>
          <cell r="C1962">
            <v>0</v>
          </cell>
        </row>
        <row r="1963">
          <cell r="A1963" t="str">
            <v>PUBLDK2006</v>
          </cell>
          <cell r="B1963" t="str">
            <v>0.80*</v>
          </cell>
          <cell r="C1963">
            <v>1</v>
          </cell>
        </row>
        <row r="1964">
          <cell r="A1964" t="str">
            <v>PUBLDK2007</v>
          </cell>
          <cell r="B1964" t="str">
            <v>1.60*</v>
          </cell>
          <cell r="C1964">
            <v>1</v>
          </cell>
        </row>
        <row r="1965">
          <cell r="A1965" t="str">
            <v>PUBLDK2008</v>
          </cell>
          <cell r="B1965" t="str">
            <v>1.50*</v>
          </cell>
          <cell r="C1965">
            <v>1</v>
          </cell>
        </row>
        <row r="1966">
          <cell r="A1966" t="str">
            <v>PUBLEU111996</v>
          </cell>
          <cell r="B1966">
            <v>25569</v>
          </cell>
          <cell r="C1966">
            <v>0</v>
          </cell>
        </row>
        <row r="1967">
          <cell r="A1967" t="str">
            <v>PUBLEU111997</v>
          </cell>
          <cell r="B1967">
            <v>14611</v>
          </cell>
          <cell r="C1967">
            <v>0</v>
          </cell>
        </row>
        <row r="1968">
          <cell r="A1968" t="str">
            <v>PUBLEU111998</v>
          </cell>
          <cell r="B1968">
            <v>14611</v>
          </cell>
          <cell r="C1968">
            <v>0</v>
          </cell>
        </row>
        <row r="1969">
          <cell r="A1969" t="str">
            <v>PUBLEU111999</v>
          </cell>
          <cell r="B1969">
            <v>29221</v>
          </cell>
          <cell r="C1969">
            <v>0</v>
          </cell>
        </row>
        <row r="1970">
          <cell r="A1970" t="str">
            <v>PUBLEU112000</v>
          </cell>
          <cell r="B1970">
            <v>10990</v>
          </cell>
          <cell r="C1970">
            <v>0</v>
          </cell>
        </row>
        <row r="1971">
          <cell r="A1971" t="str">
            <v>PUBLEU112001</v>
          </cell>
          <cell r="B1971" t="str">
            <v>2.00</v>
          </cell>
          <cell r="C1971">
            <v>0</v>
          </cell>
        </row>
        <row r="1972">
          <cell r="A1972" t="str">
            <v>PUBLEU112002</v>
          </cell>
          <cell r="B1972">
            <v>14642</v>
          </cell>
          <cell r="C1972">
            <v>0</v>
          </cell>
        </row>
        <row r="1973">
          <cell r="A1973" t="str">
            <v>PUBLEU112003</v>
          </cell>
          <cell r="B1973">
            <v>29221</v>
          </cell>
          <cell r="C1973">
            <v>0</v>
          </cell>
        </row>
        <row r="1974">
          <cell r="A1974" t="str">
            <v>PUBLEU112004</v>
          </cell>
          <cell r="B1974">
            <v>38991</v>
          </cell>
          <cell r="C1974">
            <v>0</v>
          </cell>
        </row>
        <row r="1975">
          <cell r="A1975" t="str">
            <v>PUBLEU112005</v>
          </cell>
          <cell r="B1975">
            <v>14611</v>
          </cell>
          <cell r="C1975">
            <v>0</v>
          </cell>
        </row>
        <row r="1976">
          <cell r="A1976" t="str">
            <v>PUBLEU112006</v>
          </cell>
          <cell r="B1976" t="str">
            <v>2.40*</v>
          </cell>
          <cell r="C1976">
            <v>1</v>
          </cell>
        </row>
        <row r="1977">
          <cell r="A1977" t="str">
            <v>PUBLEU112007</v>
          </cell>
          <cell r="B1977" t="str">
            <v>2.00*</v>
          </cell>
          <cell r="C1977">
            <v>1</v>
          </cell>
        </row>
        <row r="1978">
          <cell r="A1978" t="str">
            <v>PUBLEU112008</v>
          </cell>
          <cell r="B1978" t="str">
            <v>2.00*</v>
          </cell>
          <cell r="C1978">
            <v>1</v>
          </cell>
        </row>
        <row r="1979">
          <cell r="A1979" t="str">
            <v>PUBLFI1996</v>
          </cell>
          <cell r="B1979">
            <v>21947</v>
          </cell>
          <cell r="C1979">
            <v>0</v>
          </cell>
        </row>
        <row r="1980">
          <cell r="A1980" t="str">
            <v>PUBLFI1997</v>
          </cell>
          <cell r="B1980">
            <v>29252</v>
          </cell>
          <cell r="C1980">
            <v>0</v>
          </cell>
        </row>
        <row r="1981">
          <cell r="A1981" t="str">
            <v>PUBLFI1998</v>
          </cell>
          <cell r="B1981">
            <v>38992</v>
          </cell>
          <cell r="C1981">
            <v>0</v>
          </cell>
        </row>
        <row r="1982">
          <cell r="A1982" t="str">
            <v>PUBLFI1999</v>
          </cell>
          <cell r="B1982">
            <v>10959</v>
          </cell>
          <cell r="C1982">
            <v>0</v>
          </cell>
        </row>
        <row r="1983">
          <cell r="A1983" t="str">
            <v>PUBLFI2000</v>
          </cell>
          <cell r="B1983" t="str">
            <v>0.30</v>
          </cell>
          <cell r="C1983">
            <v>0</v>
          </cell>
        </row>
        <row r="1984">
          <cell r="A1984" t="str">
            <v>PUBLFI2001</v>
          </cell>
          <cell r="B1984">
            <v>10959</v>
          </cell>
          <cell r="C1984">
            <v>0</v>
          </cell>
        </row>
        <row r="1985">
          <cell r="A1985" t="str">
            <v>PUBLFI2002</v>
          </cell>
          <cell r="B1985">
            <v>21947</v>
          </cell>
          <cell r="C1985">
            <v>0</v>
          </cell>
        </row>
        <row r="1986">
          <cell r="A1986" t="str">
            <v>PUBLFI2003</v>
          </cell>
          <cell r="B1986">
            <v>21916</v>
          </cell>
          <cell r="C1986">
            <v>0</v>
          </cell>
        </row>
        <row r="1987">
          <cell r="A1987" t="str">
            <v>PUBLFI2004</v>
          </cell>
          <cell r="B1987">
            <v>29221</v>
          </cell>
          <cell r="C1987">
            <v>0</v>
          </cell>
        </row>
        <row r="1988">
          <cell r="A1988" t="str">
            <v>PUBLFI2005</v>
          </cell>
          <cell r="B1988">
            <v>18264</v>
          </cell>
          <cell r="C1988">
            <v>0</v>
          </cell>
        </row>
        <row r="1989">
          <cell r="A1989" t="str">
            <v>PUBLFI2006</v>
          </cell>
          <cell r="B1989" t="str">
            <v>0.20*</v>
          </cell>
          <cell r="C1989">
            <v>1</v>
          </cell>
        </row>
        <row r="1990">
          <cell r="A1990" t="str">
            <v>PUBLFI2007</v>
          </cell>
          <cell r="B1990" t="str">
            <v>1.10*</v>
          </cell>
          <cell r="C1990">
            <v>1</v>
          </cell>
        </row>
        <row r="1991">
          <cell r="A1991" t="str">
            <v>PUBLFI2008</v>
          </cell>
          <cell r="B1991" t="str">
            <v>1.50*</v>
          </cell>
          <cell r="C1991">
            <v>1</v>
          </cell>
        </row>
        <row r="1992">
          <cell r="A1992" t="str">
            <v>PUBLFR1996</v>
          </cell>
          <cell r="B1992">
            <v>43862</v>
          </cell>
          <cell r="C1992">
            <v>0</v>
          </cell>
        </row>
        <row r="1993">
          <cell r="A1993" t="str">
            <v>PUBLFR1997</v>
          </cell>
          <cell r="B1993">
            <v>38992</v>
          </cell>
          <cell r="C1993">
            <v>0</v>
          </cell>
        </row>
        <row r="1994">
          <cell r="A1994" t="str">
            <v>PUBLFR1998</v>
          </cell>
          <cell r="B1994" t="str">
            <v>-0.20</v>
          </cell>
          <cell r="C1994">
            <v>0</v>
          </cell>
        </row>
        <row r="1995">
          <cell r="A1995" t="str">
            <v>PUBLFR1999</v>
          </cell>
          <cell r="B1995">
            <v>32874</v>
          </cell>
          <cell r="C1995">
            <v>0</v>
          </cell>
        </row>
        <row r="1996">
          <cell r="A1996" t="str">
            <v>PUBLFR2000</v>
          </cell>
          <cell r="B1996">
            <v>43862</v>
          </cell>
          <cell r="C1996">
            <v>0</v>
          </cell>
        </row>
        <row r="1997">
          <cell r="A1997" t="str">
            <v>PUBLFR2001</v>
          </cell>
          <cell r="B1997">
            <v>32874</v>
          </cell>
          <cell r="C1997">
            <v>0</v>
          </cell>
        </row>
        <row r="1998">
          <cell r="A1998" t="str">
            <v>PUBLFR2002</v>
          </cell>
          <cell r="B1998">
            <v>32905</v>
          </cell>
          <cell r="C1998">
            <v>0</v>
          </cell>
        </row>
        <row r="1999">
          <cell r="A1999" t="str">
            <v>PUBLFR2003</v>
          </cell>
          <cell r="B1999">
            <v>38992</v>
          </cell>
          <cell r="C1999">
            <v>0</v>
          </cell>
        </row>
        <row r="2000">
          <cell r="A2000" t="str">
            <v>PUBLFR2004</v>
          </cell>
          <cell r="B2000">
            <v>25600</v>
          </cell>
          <cell r="C2000">
            <v>0</v>
          </cell>
        </row>
        <row r="2001">
          <cell r="A2001" t="str">
            <v>PUBLFR2005</v>
          </cell>
          <cell r="B2001" t="str">
            <v>1.50*</v>
          </cell>
          <cell r="C2001">
            <v>1</v>
          </cell>
        </row>
        <row r="2002">
          <cell r="A2002" t="str">
            <v>PUBLFR2006</v>
          </cell>
          <cell r="B2002" t="str">
            <v>2.20*</v>
          </cell>
          <cell r="C2002">
            <v>1</v>
          </cell>
        </row>
        <row r="2003">
          <cell r="A2003" t="str">
            <v>PUBLFR2007</v>
          </cell>
          <cell r="B2003" t="str">
            <v>2.00*</v>
          </cell>
          <cell r="C2003">
            <v>1</v>
          </cell>
        </row>
        <row r="2004">
          <cell r="A2004" t="str">
            <v>PUBLFR2008</v>
          </cell>
          <cell r="B2004" t="str">
            <v>2.00*</v>
          </cell>
          <cell r="C2004">
            <v>1</v>
          </cell>
        </row>
        <row r="2005">
          <cell r="A2005" t="str">
            <v>PUBLIT1996</v>
          </cell>
          <cell r="B2005">
            <v>38991</v>
          </cell>
          <cell r="C2005">
            <v>0</v>
          </cell>
        </row>
        <row r="2006">
          <cell r="A2006" t="str">
            <v>PUBLIT1997</v>
          </cell>
          <cell r="B2006" t="str">
            <v>0.30</v>
          </cell>
          <cell r="C2006">
            <v>0</v>
          </cell>
        </row>
        <row r="2007">
          <cell r="A2007" t="str">
            <v>PUBLIT1998</v>
          </cell>
          <cell r="B2007" t="str">
            <v>0.30</v>
          </cell>
          <cell r="C2007">
            <v>0</v>
          </cell>
        </row>
        <row r="2008">
          <cell r="A2008" t="str">
            <v>PUBLIT1999</v>
          </cell>
          <cell r="B2008">
            <v>14611</v>
          </cell>
          <cell r="C2008">
            <v>0</v>
          </cell>
        </row>
        <row r="2009">
          <cell r="A2009" t="str">
            <v>PUBLIT2000</v>
          </cell>
          <cell r="B2009">
            <v>25569</v>
          </cell>
          <cell r="C2009">
            <v>0</v>
          </cell>
        </row>
        <row r="2010">
          <cell r="A2010" t="str">
            <v>PUBLIT2001</v>
          </cell>
          <cell r="B2010">
            <v>29281</v>
          </cell>
          <cell r="C2010">
            <v>0</v>
          </cell>
        </row>
        <row r="2011">
          <cell r="A2011" t="str">
            <v>PUBLIT2002</v>
          </cell>
          <cell r="B2011">
            <v>32874</v>
          </cell>
          <cell r="C2011">
            <v>0</v>
          </cell>
        </row>
        <row r="2012">
          <cell r="A2012" t="str">
            <v>PUBLIT2003</v>
          </cell>
          <cell r="B2012">
            <v>10990</v>
          </cell>
          <cell r="C2012">
            <v>0</v>
          </cell>
        </row>
        <row r="2013">
          <cell r="A2013" t="str">
            <v>PUBLIT2004</v>
          </cell>
          <cell r="B2013" t="str">
            <v>0.70</v>
          </cell>
          <cell r="C2013">
            <v>0</v>
          </cell>
        </row>
        <row r="2014">
          <cell r="A2014" t="str">
            <v>PUBLIT2005</v>
          </cell>
          <cell r="B2014" t="str">
            <v>0.90*</v>
          </cell>
          <cell r="C2014">
            <v>1</v>
          </cell>
        </row>
        <row r="2015">
          <cell r="A2015" t="str">
            <v>PUBLIT2006</v>
          </cell>
          <cell r="B2015" t="str">
            <v>1.30*</v>
          </cell>
          <cell r="C2015">
            <v>1</v>
          </cell>
        </row>
        <row r="2016">
          <cell r="A2016" t="str">
            <v>PUBLIT2007</v>
          </cell>
          <cell r="B2016" t="str">
            <v>1.50*</v>
          </cell>
          <cell r="C2016">
            <v>1</v>
          </cell>
        </row>
        <row r="2017">
          <cell r="A2017" t="str">
            <v>PUBLIT2008</v>
          </cell>
          <cell r="B2017" t="str">
            <v>1.50*</v>
          </cell>
          <cell r="C2017">
            <v>1</v>
          </cell>
        </row>
        <row r="2018">
          <cell r="A2018" t="str">
            <v>PUBLJP1996</v>
          </cell>
          <cell r="B2018">
            <v>32905</v>
          </cell>
          <cell r="C2018">
            <v>0</v>
          </cell>
        </row>
        <row r="2019">
          <cell r="A2019" t="str">
            <v>PUBLJP1997</v>
          </cell>
          <cell r="B2019" t="str">
            <v>1.00</v>
          </cell>
          <cell r="C2019">
            <v>0</v>
          </cell>
        </row>
        <row r="2020">
          <cell r="A2020" t="str">
            <v>PUBLJP1998</v>
          </cell>
          <cell r="B2020">
            <v>43862</v>
          </cell>
          <cell r="C2020">
            <v>0</v>
          </cell>
        </row>
        <row r="2021">
          <cell r="A2021" t="str">
            <v>PUBLJP1999</v>
          </cell>
          <cell r="B2021">
            <v>38994</v>
          </cell>
          <cell r="C2021">
            <v>0</v>
          </cell>
        </row>
        <row r="2022">
          <cell r="A2022" t="str">
            <v>PUBLJP2000</v>
          </cell>
          <cell r="B2022">
            <v>11049</v>
          </cell>
          <cell r="C2022">
            <v>0</v>
          </cell>
        </row>
        <row r="2023">
          <cell r="A2023" t="str">
            <v>PUBLJP2001</v>
          </cell>
          <cell r="B2023" t="str">
            <v>3.00</v>
          </cell>
          <cell r="C2023">
            <v>0</v>
          </cell>
        </row>
        <row r="2024">
          <cell r="A2024" t="str">
            <v>PUBLJP2002</v>
          </cell>
          <cell r="B2024">
            <v>14642</v>
          </cell>
          <cell r="C2024">
            <v>0</v>
          </cell>
        </row>
        <row r="2025">
          <cell r="A2025" t="str">
            <v>PUBLJP2003</v>
          </cell>
          <cell r="B2025">
            <v>10990</v>
          </cell>
          <cell r="C2025">
            <v>0</v>
          </cell>
        </row>
        <row r="2026">
          <cell r="A2026" t="str">
            <v>PUBLJP2004</v>
          </cell>
          <cell r="B2026" t="str">
            <v>2.00</v>
          </cell>
          <cell r="C2026">
            <v>0</v>
          </cell>
        </row>
        <row r="2027">
          <cell r="A2027" t="str">
            <v>PUBLJP2005</v>
          </cell>
          <cell r="B2027">
            <v>25569</v>
          </cell>
          <cell r="C2027">
            <v>0</v>
          </cell>
        </row>
        <row r="2028">
          <cell r="A2028" t="str">
            <v>PUBLJP2006</v>
          </cell>
          <cell r="B2028" t="str">
            <v>0.50*</v>
          </cell>
          <cell r="C2028">
            <v>1</v>
          </cell>
        </row>
        <row r="2029">
          <cell r="A2029" t="str">
            <v>PUBLJP2007</v>
          </cell>
          <cell r="B2029" t="str">
            <v>1.20*</v>
          </cell>
          <cell r="C2029">
            <v>1</v>
          </cell>
        </row>
        <row r="2030">
          <cell r="A2030" t="str">
            <v>PUBLJP2008</v>
          </cell>
          <cell r="B2030" t="str">
            <v>1.20*</v>
          </cell>
          <cell r="C2030">
            <v>1</v>
          </cell>
        </row>
        <row r="2031">
          <cell r="A2031" t="str">
            <v>PUBLNO1996</v>
          </cell>
          <cell r="B2031">
            <v>38993</v>
          </cell>
          <cell r="C2031">
            <v>0</v>
          </cell>
        </row>
        <row r="2032">
          <cell r="A2032" t="str">
            <v>PUBLNO1997</v>
          </cell>
          <cell r="B2032">
            <v>18295</v>
          </cell>
          <cell r="C2032">
            <v>0</v>
          </cell>
        </row>
        <row r="2033">
          <cell r="A2033" t="str">
            <v>PUBLNO1998</v>
          </cell>
          <cell r="B2033">
            <v>11018</v>
          </cell>
          <cell r="C2033">
            <v>0</v>
          </cell>
        </row>
        <row r="2034">
          <cell r="A2034" t="str">
            <v>PUBLNO1999</v>
          </cell>
          <cell r="B2034">
            <v>43891</v>
          </cell>
          <cell r="C2034">
            <v>0</v>
          </cell>
        </row>
        <row r="2035">
          <cell r="A2035" t="str">
            <v>PUBLNO2000</v>
          </cell>
          <cell r="B2035">
            <v>10959</v>
          </cell>
          <cell r="C2035">
            <v>0</v>
          </cell>
        </row>
        <row r="2036">
          <cell r="A2036" t="str">
            <v>PUBLNO2001</v>
          </cell>
          <cell r="B2036">
            <v>29342</v>
          </cell>
          <cell r="C2036">
            <v>0</v>
          </cell>
        </row>
        <row r="2037">
          <cell r="A2037" t="str">
            <v>PUBLNO2002</v>
          </cell>
          <cell r="B2037">
            <v>25628</v>
          </cell>
          <cell r="C2037">
            <v>0</v>
          </cell>
        </row>
        <row r="2038">
          <cell r="A2038" t="str">
            <v>PUBLNO2003</v>
          </cell>
          <cell r="B2038">
            <v>10959</v>
          </cell>
          <cell r="C2038">
            <v>0</v>
          </cell>
        </row>
        <row r="2039">
          <cell r="A2039" t="str">
            <v>PUBLNO2004</v>
          </cell>
          <cell r="B2039">
            <v>43862</v>
          </cell>
          <cell r="C2039">
            <v>0</v>
          </cell>
        </row>
        <row r="2040">
          <cell r="A2040" t="str">
            <v>PUBLNO2005</v>
          </cell>
          <cell r="B2040">
            <v>18264</v>
          </cell>
          <cell r="C2040">
            <v>0</v>
          </cell>
        </row>
        <row r="2041">
          <cell r="A2041" t="str">
            <v>PUBLNO2006</v>
          </cell>
          <cell r="B2041" t="str">
            <v>2.30*</v>
          </cell>
          <cell r="C2041">
            <v>1</v>
          </cell>
        </row>
        <row r="2042">
          <cell r="A2042" t="str">
            <v>PUBLNO2007</v>
          </cell>
          <cell r="B2042" t="str">
            <v>3.30*</v>
          </cell>
          <cell r="C2042">
            <v>1</v>
          </cell>
        </row>
        <row r="2043">
          <cell r="A2043" t="str">
            <v>PUBLNO2008</v>
          </cell>
          <cell r="B2043" t="str">
            <v>3.60*</v>
          </cell>
          <cell r="C2043">
            <v>1</v>
          </cell>
        </row>
        <row r="2044">
          <cell r="A2044" t="str">
            <v>PUBLSE1996</v>
          </cell>
          <cell r="B2044" t="str">
            <v>0.70</v>
          </cell>
          <cell r="C2044">
            <v>0</v>
          </cell>
        </row>
        <row r="2045">
          <cell r="A2045" t="str">
            <v>PUBLSE1997</v>
          </cell>
          <cell r="B2045" t="str">
            <v>-0.90</v>
          </cell>
          <cell r="C2045">
            <v>0</v>
          </cell>
        </row>
        <row r="2046">
          <cell r="A2046" t="str">
            <v>PUBLSE1998</v>
          </cell>
          <cell r="B2046">
            <v>14671</v>
          </cell>
          <cell r="C2046">
            <v>0</v>
          </cell>
        </row>
        <row r="2047">
          <cell r="A2047" t="str">
            <v>PUBLSE1999</v>
          </cell>
          <cell r="B2047">
            <v>25569</v>
          </cell>
          <cell r="C2047">
            <v>0</v>
          </cell>
        </row>
        <row r="2048">
          <cell r="A2048" t="str">
            <v>PUBLSE2000</v>
          </cell>
          <cell r="B2048" t="str">
            <v>-1.20</v>
          </cell>
          <cell r="C2048">
            <v>0</v>
          </cell>
        </row>
        <row r="2049">
          <cell r="A2049" t="str">
            <v>PUBLSE2001</v>
          </cell>
          <cell r="B2049" t="str">
            <v>0.90</v>
          </cell>
          <cell r="C2049">
            <v>0</v>
          </cell>
        </row>
        <row r="2050">
          <cell r="A2050" t="str">
            <v>PUBLSE2002</v>
          </cell>
          <cell r="B2050">
            <v>10990</v>
          </cell>
          <cell r="C2050">
            <v>0</v>
          </cell>
        </row>
        <row r="2051">
          <cell r="A2051" t="str">
            <v>PUBLSE2003</v>
          </cell>
          <cell r="B2051" t="str">
            <v>0.70</v>
          </cell>
          <cell r="C2051">
            <v>0</v>
          </cell>
        </row>
        <row r="2052">
          <cell r="A2052" t="str">
            <v>PUBLSE2004</v>
          </cell>
          <cell r="B2052" t="str">
            <v>0.10</v>
          </cell>
          <cell r="C2052">
            <v>0</v>
          </cell>
        </row>
        <row r="2053">
          <cell r="A2053" t="str">
            <v>PUBLSE2005</v>
          </cell>
          <cell r="B2053" t="str">
            <v>0.70</v>
          </cell>
          <cell r="C2053">
            <v>0</v>
          </cell>
        </row>
        <row r="2054">
          <cell r="A2054" t="str">
            <v>PUBLSE2006</v>
          </cell>
          <cell r="B2054" t="str">
            <v>1.30*</v>
          </cell>
          <cell r="C2054">
            <v>1</v>
          </cell>
        </row>
        <row r="2055">
          <cell r="A2055" t="str">
            <v>PUBLSE2007</v>
          </cell>
          <cell r="B2055" t="str">
            <v>0.90*</v>
          </cell>
          <cell r="C2055">
            <v>1</v>
          </cell>
        </row>
        <row r="2056">
          <cell r="A2056" t="str">
            <v>PUBLSE2008</v>
          </cell>
          <cell r="B2056" t="str">
            <v>1.00*</v>
          </cell>
          <cell r="C2056">
            <v>1</v>
          </cell>
        </row>
        <row r="2057">
          <cell r="A2057" t="str">
            <v>PUBLSP1996</v>
          </cell>
          <cell r="B2057">
            <v>10959</v>
          </cell>
          <cell r="C2057">
            <v>0</v>
          </cell>
        </row>
        <row r="2058">
          <cell r="A2058" t="str">
            <v>PUBLSP1997</v>
          </cell>
          <cell r="B2058">
            <v>32905</v>
          </cell>
          <cell r="C2058">
            <v>0</v>
          </cell>
        </row>
        <row r="2059">
          <cell r="A2059" t="str">
            <v>PUBLSP1998</v>
          </cell>
          <cell r="B2059">
            <v>25628</v>
          </cell>
          <cell r="C2059">
            <v>0</v>
          </cell>
        </row>
        <row r="2060">
          <cell r="A2060" t="str">
            <v>PUBLSP1999</v>
          </cell>
          <cell r="B2060" t="str">
            <v>4.00</v>
          </cell>
          <cell r="C2060">
            <v>0</v>
          </cell>
        </row>
        <row r="2061">
          <cell r="A2061" t="str">
            <v>PUBLSP2000</v>
          </cell>
          <cell r="B2061">
            <v>11079</v>
          </cell>
          <cell r="C2061">
            <v>0</v>
          </cell>
        </row>
        <row r="2062">
          <cell r="A2062" t="str">
            <v>PUBLSP2001</v>
          </cell>
          <cell r="B2062">
            <v>32933</v>
          </cell>
          <cell r="C2062">
            <v>0</v>
          </cell>
        </row>
        <row r="2063">
          <cell r="A2063" t="str">
            <v>PUBLSP2002</v>
          </cell>
          <cell r="B2063">
            <v>18354</v>
          </cell>
          <cell r="C2063">
            <v>0</v>
          </cell>
        </row>
        <row r="2064">
          <cell r="A2064" t="str">
            <v>PUBLSP2003</v>
          </cell>
          <cell r="B2064">
            <v>29312</v>
          </cell>
          <cell r="C2064">
            <v>0</v>
          </cell>
        </row>
        <row r="2065">
          <cell r="A2065" t="str">
            <v>PUBLSP2004</v>
          </cell>
          <cell r="B2065" t="str">
            <v>6.00</v>
          </cell>
          <cell r="C2065">
            <v>0</v>
          </cell>
        </row>
        <row r="2066">
          <cell r="A2066" t="str">
            <v>PUBLSP2005</v>
          </cell>
          <cell r="B2066" t="str">
            <v>5.00*</v>
          </cell>
          <cell r="C2066">
            <v>1</v>
          </cell>
        </row>
        <row r="2067">
          <cell r="A2067" t="str">
            <v>PUBLSP2006</v>
          </cell>
          <cell r="B2067" t="str">
            <v>4.10*</v>
          </cell>
          <cell r="C2067">
            <v>1</v>
          </cell>
        </row>
        <row r="2068">
          <cell r="A2068" t="str">
            <v>PUBLSP2007</v>
          </cell>
          <cell r="B2068" t="str">
            <v>4.00*</v>
          </cell>
          <cell r="C2068">
            <v>1</v>
          </cell>
        </row>
        <row r="2069">
          <cell r="A2069" t="str">
            <v>PUBLSP2008</v>
          </cell>
          <cell r="B2069" t="str">
            <v>4.00*</v>
          </cell>
          <cell r="C2069">
            <v>1</v>
          </cell>
        </row>
        <row r="2070">
          <cell r="A2070" t="str">
            <v>PUBLUK1996</v>
          </cell>
          <cell r="B2070">
            <v>25569</v>
          </cell>
          <cell r="C2070">
            <v>0</v>
          </cell>
        </row>
        <row r="2071">
          <cell r="A2071" t="str">
            <v>PUBLUK1997</v>
          </cell>
          <cell r="B2071" t="str">
            <v>0.00</v>
          </cell>
          <cell r="C2071">
            <v>0</v>
          </cell>
        </row>
        <row r="2072">
          <cell r="A2072" t="str">
            <v>PUBLUK1998</v>
          </cell>
          <cell r="B2072">
            <v>21916</v>
          </cell>
          <cell r="C2072">
            <v>0</v>
          </cell>
        </row>
        <row r="2073">
          <cell r="A2073" t="str">
            <v>PUBLUK1999</v>
          </cell>
          <cell r="B2073" t="str">
            <v>1.70*</v>
          </cell>
          <cell r="C2073">
            <v>1</v>
          </cell>
        </row>
        <row r="2074">
          <cell r="A2074" t="str">
            <v>PUBLUK2000</v>
          </cell>
          <cell r="B2074" t="str">
            <v>1.80*</v>
          </cell>
          <cell r="C2074">
            <v>1</v>
          </cell>
        </row>
        <row r="2075">
          <cell r="A2075" t="str">
            <v>PUBLUK2001</v>
          </cell>
          <cell r="B2075" t="str">
            <v>1.20*</v>
          </cell>
          <cell r="C2075">
            <v>1</v>
          </cell>
        </row>
        <row r="2076">
          <cell r="A2076" t="str">
            <v>PUBLUS1996</v>
          </cell>
          <cell r="B2076">
            <v>38991</v>
          </cell>
          <cell r="C2076">
            <v>0</v>
          </cell>
        </row>
        <row r="2077">
          <cell r="A2077" t="str">
            <v>PUBLUS1997</v>
          </cell>
          <cell r="B2077">
            <v>32874</v>
          </cell>
          <cell r="C2077">
            <v>0</v>
          </cell>
        </row>
        <row r="2078">
          <cell r="A2078" t="str">
            <v>PUBLUS1998</v>
          </cell>
          <cell r="B2078">
            <v>32874</v>
          </cell>
          <cell r="C2078">
            <v>0</v>
          </cell>
        </row>
        <row r="2079">
          <cell r="A2079" t="str">
            <v>PUBLUS1999</v>
          </cell>
          <cell r="B2079">
            <v>32933</v>
          </cell>
          <cell r="C2079">
            <v>0</v>
          </cell>
        </row>
        <row r="2080">
          <cell r="A2080" t="str">
            <v>PUBLUS2000</v>
          </cell>
          <cell r="B2080">
            <v>38992</v>
          </cell>
          <cell r="C2080">
            <v>0</v>
          </cell>
        </row>
        <row r="2081">
          <cell r="A2081" t="str">
            <v>PUBLUS2001</v>
          </cell>
          <cell r="B2081">
            <v>14671</v>
          </cell>
          <cell r="C2081">
            <v>0</v>
          </cell>
        </row>
        <row r="2082">
          <cell r="A2082" t="str">
            <v>PUBLUS2002</v>
          </cell>
          <cell r="B2082">
            <v>14702</v>
          </cell>
          <cell r="C2082">
            <v>0</v>
          </cell>
        </row>
        <row r="2083">
          <cell r="A2083" t="str">
            <v>PUBLUS2003</v>
          </cell>
          <cell r="B2083">
            <v>18295</v>
          </cell>
          <cell r="C2083">
            <v>0</v>
          </cell>
        </row>
        <row r="2084">
          <cell r="A2084" t="str">
            <v>PUBLUS2004</v>
          </cell>
          <cell r="B2084">
            <v>32874</v>
          </cell>
          <cell r="C2084">
            <v>0</v>
          </cell>
        </row>
        <row r="2085">
          <cell r="A2085" t="str">
            <v>PUBLUS2005</v>
          </cell>
          <cell r="B2085" t="str">
            <v>0.90</v>
          </cell>
          <cell r="C2085">
            <v>0</v>
          </cell>
        </row>
        <row r="2086">
          <cell r="A2086" t="str">
            <v>PUBLUS2006</v>
          </cell>
          <cell r="B2086" t="str">
            <v>2.10*</v>
          </cell>
          <cell r="C2086">
            <v>1</v>
          </cell>
        </row>
        <row r="2087">
          <cell r="A2087" t="str">
            <v>PUBLUS2007</v>
          </cell>
          <cell r="B2087" t="str">
            <v>1.90*</v>
          </cell>
          <cell r="C2087">
            <v>1</v>
          </cell>
        </row>
        <row r="2088">
          <cell r="A2088" t="str">
            <v>PUBLUS2008</v>
          </cell>
          <cell r="B2088" t="str">
            <v>1.80*</v>
          </cell>
          <cell r="C2088">
            <v>1</v>
          </cell>
        </row>
        <row r="2089">
          <cell r="A2089" t="str">
            <v>SHRTDK1998</v>
          </cell>
          <cell r="B2089">
            <v>21976</v>
          </cell>
          <cell r="C2089">
            <v>0</v>
          </cell>
        </row>
        <row r="2090">
          <cell r="A2090" t="str">
            <v>SHRTDK1999</v>
          </cell>
          <cell r="B2090">
            <v>20149</v>
          </cell>
          <cell r="C2090">
            <v>0</v>
          </cell>
        </row>
        <row r="2091">
          <cell r="A2091" t="str">
            <v>SHRTDK2000</v>
          </cell>
          <cell r="B2091">
            <v>18323</v>
          </cell>
          <cell r="C2091">
            <v>0</v>
          </cell>
        </row>
        <row r="2092">
          <cell r="A2092" t="str">
            <v>SHRTDK2001</v>
          </cell>
          <cell r="B2092">
            <v>18323</v>
          </cell>
          <cell r="C2092">
            <v>0</v>
          </cell>
        </row>
        <row r="2093">
          <cell r="A2093" t="str">
            <v>SHRTDK2002</v>
          </cell>
          <cell r="B2093" t="str">
            <v>3.00*</v>
          </cell>
          <cell r="C2093">
            <v>1</v>
          </cell>
        </row>
        <row r="2094">
          <cell r="A2094" t="str">
            <v>SHRTDK2003</v>
          </cell>
          <cell r="B2094" t="str">
            <v>2.15*</v>
          </cell>
          <cell r="C2094">
            <v>1</v>
          </cell>
        </row>
        <row r="2095">
          <cell r="A2095" t="str">
            <v>SHRTDK2004</v>
          </cell>
          <cell r="B2095" t="str">
            <v>2.15*</v>
          </cell>
          <cell r="C2095">
            <v>1</v>
          </cell>
        </row>
        <row r="2096">
          <cell r="A2096" t="str">
            <v>SHRTDK2005</v>
          </cell>
          <cell r="B2096" t="str">
            <v>2.15*</v>
          </cell>
          <cell r="C2096">
            <v>1</v>
          </cell>
        </row>
        <row r="2097">
          <cell r="A2097" t="str">
            <v>SHRTDK2006</v>
          </cell>
          <cell r="B2097" t="str">
            <v>3.50*</v>
          </cell>
          <cell r="C2097">
            <v>1</v>
          </cell>
        </row>
        <row r="2098">
          <cell r="A2098" t="str">
            <v>SHRTDK2007</v>
          </cell>
          <cell r="B2098" t="str">
            <v>4.25*</v>
          </cell>
          <cell r="C2098">
            <v>1</v>
          </cell>
        </row>
        <row r="2099">
          <cell r="A2099" t="str">
            <v>SHRTDK2008</v>
          </cell>
          <cell r="B2099" t="str">
            <v>4.50*</v>
          </cell>
          <cell r="C2099">
            <v>1</v>
          </cell>
        </row>
        <row r="2100">
          <cell r="A2100" t="str">
            <v>SHRTEU1998</v>
          </cell>
          <cell r="B2100">
            <v>45717</v>
          </cell>
          <cell r="C2100">
            <v>0</v>
          </cell>
        </row>
        <row r="2101">
          <cell r="A2101" t="str">
            <v>SHRTEU1999</v>
          </cell>
          <cell r="B2101">
            <v>45717</v>
          </cell>
          <cell r="C2101">
            <v>0</v>
          </cell>
        </row>
        <row r="2102">
          <cell r="A2102" t="str">
            <v>SHRTEU2000</v>
          </cell>
          <cell r="B2102">
            <v>45717</v>
          </cell>
          <cell r="C2102">
            <v>0</v>
          </cell>
        </row>
        <row r="2103">
          <cell r="A2103" t="str">
            <v>SHRTEU2001</v>
          </cell>
          <cell r="B2103">
            <v>45717</v>
          </cell>
          <cell r="C2103">
            <v>0</v>
          </cell>
        </row>
        <row r="2104">
          <cell r="A2104" t="str">
            <v>SHRTEU2002</v>
          </cell>
          <cell r="B2104" t="str">
            <v>2.75*</v>
          </cell>
          <cell r="C2104">
            <v>1</v>
          </cell>
        </row>
        <row r="2105">
          <cell r="A2105" t="str">
            <v>SHRTEU2003</v>
          </cell>
          <cell r="B2105" t="str">
            <v>2.00*</v>
          </cell>
          <cell r="C2105">
            <v>1</v>
          </cell>
        </row>
        <row r="2106">
          <cell r="A2106" t="str">
            <v>SHRTEU2004</v>
          </cell>
          <cell r="B2106" t="str">
            <v>2.00*</v>
          </cell>
          <cell r="C2106">
            <v>1</v>
          </cell>
        </row>
        <row r="2107">
          <cell r="A2107" t="str">
            <v>SHRTEU2005</v>
          </cell>
          <cell r="B2107" t="str">
            <v>2.00*</v>
          </cell>
          <cell r="C2107">
            <v>1</v>
          </cell>
        </row>
        <row r="2108">
          <cell r="A2108" t="str">
            <v>SHRTEU2006</v>
          </cell>
          <cell r="B2108" t="str">
            <v>3.25*</v>
          </cell>
          <cell r="C2108">
            <v>1</v>
          </cell>
        </row>
        <row r="2109">
          <cell r="A2109" t="str">
            <v>SHRTEU2007</v>
          </cell>
          <cell r="B2109" t="str">
            <v>4.00*</v>
          </cell>
          <cell r="C2109">
            <v>1</v>
          </cell>
        </row>
        <row r="2110">
          <cell r="A2110" t="str">
            <v>SHRTEU2008</v>
          </cell>
          <cell r="B2110" t="str">
            <v>4.50*</v>
          </cell>
          <cell r="C2110">
            <v>1</v>
          </cell>
        </row>
        <row r="2111">
          <cell r="A2111" t="str">
            <v>SHRTFI1998</v>
          </cell>
          <cell r="B2111">
            <v>45717</v>
          </cell>
          <cell r="C2111">
            <v>0</v>
          </cell>
        </row>
        <row r="2112">
          <cell r="A2112" t="str">
            <v>SHRTFI1999</v>
          </cell>
          <cell r="B2112">
            <v>45717</v>
          </cell>
          <cell r="C2112">
            <v>0</v>
          </cell>
        </row>
        <row r="2113">
          <cell r="A2113" t="str">
            <v>SHRTFI2000</v>
          </cell>
          <cell r="B2113">
            <v>45717</v>
          </cell>
          <cell r="C2113">
            <v>0</v>
          </cell>
        </row>
        <row r="2114">
          <cell r="A2114" t="str">
            <v>SHRTFI2001</v>
          </cell>
          <cell r="B2114">
            <v>45717</v>
          </cell>
          <cell r="C2114">
            <v>0</v>
          </cell>
        </row>
        <row r="2115">
          <cell r="A2115" t="str">
            <v>SHRTFI2002</v>
          </cell>
          <cell r="B2115" t="str">
            <v>2.75*</v>
          </cell>
          <cell r="C2115">
            <v>1</v>
          </cell>
        </row>
        <row r="2116">
          <cell r="A2116" t="str">
            <v>SHRTFI2003</v>
          </cell>
          <cell r="B2116" t="str">
            <v>2.00*</v>
          </cell>
          <cell r="C2116">
            <v>1</v>
          </cell>
        </row>
        <row r="2117">
          <cell r="A2117" t="str">
            <v>SHRTFI2004</v>
          </cell>
          <cell r="B2117" t="str">
            <v>2.00*</v>
          </cell>
          <cell r="C2117">
            <v>1</v>
          </cell>
        </row>
        <row r="2118">
          <cell r="A2118" t="str">
            <v>SHRTFI2005</v>
          </cell>
          <cell r="B2118" t="str">
            <v>2.50*</v>
          </cell>
          <cell r="C2118">
            <v>1</v>
          </cell>
        </row>
        <row r="2119">
          <cell r="A2119" t="str">
            <v>SHRTFI2006</v>
          </cell>
          <cell r="B2119" t="str">
            <v>3.25*</v>
          </cell>
          <cell r="C2119">
            <v>1</v>
          </cell>
        </row>
        <row r="2120">
          <cell r="A2120" t="str">
            <v>SHRTFI2007</v>
          </cell>
          <cell r="B2120" t="str">
            <v>4.00*</v>
          </cell>
          <cell r="C2120">
            <v>1</v>
          </cell>
        </row>
        <row r="2121">
          <cell r="A2121" t="str">
            <v>SHRTFI2008</v>
          </cell>
          <cell r="B2121" t="str">
            <v>4.50*</v>
          </cell>
          <cell r="C2121">
            <v>1</v>
          </cell>
        </row>
        <row r="2122">
          <cell r="A2122" t="str">
            <v>SHRTJP1998</v>
          </cell>
          <cell r="B2122" t="str">
            <v>0.10</v>
          </cell>
          <cell r="C2122">
            <v>0</v>
          </cell>
        </row>
        <row r="2123">
          <cell r="A2123" t="str">
            <v>SHRTJP1999</v>
          </cell>
          <cell r="B2123" t="str">
            <v>0.10</v>
          </cell>
          <cell r="C2123">
            <v>0</v>
          </cell>
        </row>
        <row r="2124">
          <cell r="A2124" t="str">
            <v>SHRTJP2000</v>
          </cell>
          <cell r="B2124" t="str">
            <v>0.10</v>
          </cell>
          <cell r="C2124">
            <v>0</v>
          </cell>
        </row>
        <row r="2125">
          <cell r="A2125" t="str">
            <v>SHRTJP2001</v>
          </cell>
          <cell r="B2125" t="str">
            <v>0.35</v>
          </cell>
          <cell r="C2125">
            <v>0</v>
          </cell>
        </row>
        <row r="2126">
          <cell r="A2126" t="str">
            <v>SHRTJP2002</v>
          </cell>
          <cell r="B2126" t="str">
            <v>0.10*</v>
          </cell>
          <cell r="C2126">
            <v>1</v>
          </cell>
        </row>
        <row r="2127">
          <cell r="A2127" t="str">
            <v>SHRTJP2003</v>
          </cell>
          <cell r="B2127" t="str">
            <v>0.10*</v>
          </cell>
          <cell r="C2127">
            <v>1</v>
          </cell>
        </row>
        <row r="2128">
          <cell r="A2128" t="str">
            <v>SHRTJP2004</v>
          </cell>
          <cell r="B2128" t="str">
            <v>0.50*</v>
          </cell>
          <cell r="C2128">
            <v>1</v>
          </cell>
        </row>
        <row r="2129">
          <cell r="A2129" t="str">
            <v>SHRTJP2005</v>
          </cell>
          <cell r="B2129" t="str">
            <v>0.10*</v>
          </cell>
          <cell r="C2129">
            <v>1</v>
          </cell>
        </row>
        <row r="2130">
          <cell r="A2130" t="str">
            <v>SHRTJP2006</v>
          </cell>
          <cell r="B2130" t="str">
            <v>0.35*</v>
          </cell>
          <cell r="C2130">
            <v>1</v>
          </cell>
        </row>
        <row r="2131">
          <cell r="A2131" t="str">
            <v>SHRTJP2007</v>
          </cell>
          <cell r="B2131" t="str">
            <v>0.85*</v>
          </cell>
          <cell r="C2131">
            <v>1</v>
          </cell>
        </row>
        <row r="2132">
          <cell r="A2132" t="str">
            <v>SHRTJP2008</v>
          </cell>
          <cell r="B2132" t="str">
            <v>1.00*</v>
          </cell>
          <cell r="C2132">
            <v>1</v>
          </cell>
        </row>
        <row r="2133">
          <cell r="A2133" t="str">
            <v>SHRTNO1998</v>
          </cell>
          <cell r="B2133" t="str">
            <v>7.00</v>
          </cell>
          <cell r="C2133">
            <v>0</v>
          </cell>
        </row>
        <row r="2134">
          <cell r="A2134" t="str">
            <v>SHRTNO1999</v>
          </cell>
          <cell r="B2134">
            <v>18415</v>
          </cell>
          <cell r="C2134">
            <v>0</v>
          </cell>
        </row>
        <row r="2135">
          <cell r="A2135" t="str">
            <v>SHRTNO2000</v>
          </cell>
          <cell r="B2135" t="str">
            <v>7.00</v>
          </cell>
          <cell r="C2135">
            <v>0</v>
          </cell>
        </row>
        <row r="2136">
          <cell r="A2136" t="str">
            <v>SHRTNO2001</v>
          </cell>
          <cell r="B2136" t="str">
            <v>3.00</v>
          </cell>
          <cell r="C2136">
            <v>0</v>
          </cell>
        </row>
        <row r="2137">
          <cell r="A2137" t="str">
            <v>SHRTNO2002</v>
          </cell>
          <cell r="B2137" t="str">
            <v>7.00*</v>
          </cell>
          <cell r="C2137">
            <v>1</v>
          </cell>
        </row>
        <row r="2138">
          <cell r="A2138" t="str">
            <v>SHRTNO2003</v>
          </cell>
          <cell r="B2138" t="str">
            <v>2.50*</v>
          </cell>
          <cell r="C2138">
            <v>1</v>
          </cell>
        </row>
        <row r="2139">
          <cell r="A2139" t="str">
            <v>SHRTNO2004</v>
          </cell>
          <cell r="B2139" t="str">
            <v>1.75*</v>
          </cell>
          <cell r="C2139">
            <v>1</v>
          </cell>
        </row>
        <row r="2140">
          <cell r="A2140" t="str">
            <v>SHRTNO2005</v>
          </cell>
          <cell r="B2140" t="str">
            <v>3.00*</v>
          </cell>
          <cell r="C2140">
            <v>1</v>
          </cell>
        </row>
        <row r="2141">
          <cell r="A2141" t="str">
            <v>SHRTNO2006</v>
          </cell>
          <cell r="B2141" t="str">
            <v>3.25*</v>
          </cell>
          <cell r="C2141">
            <v>1</v>
          </cell>
        </row>
        <row r="2142">
          <cell r="A2142" t="str">
            <v>SHRTNO2007</v>
          </cell>
          <cell r="B2142" t="str">
            <v>4.75*</v>
          </cell>
          <cell r="C2142">
            <v>1</v>
          </cell>
        </row>
        <row r="2143">
          <cell r="A2143" t="str">
            <v>SHRTNO2008</v>
          </cell>
          <cell r="B2143" t="str">
            <v>4.75*</v>
          </cell>
          <cell r="C2143">
            <v>1</v>
          </cell>
        </row>
        <row r="2144">
          <cell r="A2144" t="str">
            <v>SHRTSE1998</v>
          </cell>
          <cell r="B2144">
            <v>27454</v>
          </cell>
          <cell r="C2144">
            <v>0</v>
          </cell>
        </row>
        <row r="2145">
          <cell r="A2145" t="str">
            <v>SHRTSE1999</v>
          </cell>
          <cell r="B2145" t="str">
            <v>4.00</v>
          </cell>
          <cell r="C2145">
            <v>0</v>
          </cell>
        </row>
        <row r="2146">
          <cell r="A2146" t="str">
            <v>SHRTSE2000</v>
          </cell>
          <cell r="B2146" t="str">
            <v>4.00</v>
          </cell>
          <cell r="C2146">
            <v>0</v>
          </cell>
        </row>
        <row r="2147">
          <cell r="A2147" t="str">
            <v>SHRTSE2001</v>
          </cell>
          <cell r="B2147">
            <v>18295</v>
          </cell>
          <cell r="C2147">
            <v>0</v>
          </cell>
        </row>
        <row r="2148">
          <cell r="A2148" t="str">
            <v>SHRTSE2002</v>
          </cell>
          <cell r="B2148" t="str">
            <v>3.75*</v>
          </cell>
          <cell r="C2148">
            <v>1</v>
          </cell>
        </row>
        <row r="2149">
          <cell r="A2149" t="str">
            <v>SHRTSE2003</v>
          </cell>
          <cell r="B2149" t="str">
            <v>2.75*</v>
          </cell>
          <cell r="C2149">
            <v>1</v>
          </cell>
        </row>
        <row r="2150">
          <cell r="A2150" t="str">
            <v>SHRTSE2004</v>
          </cell>
          <cell r="B2150" t="str">
            <v>2.00*</v>
          </cell>
          <cell r="C2150">
            <v>1</v>
          </cell>
        </row>
        <row r="2151">
          <cell r="A2151" t="str">
            <v>SHRTSE2005</v>
          </cell>
          <cell r="B2151" t="str">
            <v>1.50*</v>
          </cell>
          <cell r="C2151">
            <v>1</v>
          </cell>
        </row>
        <row r="2152">
          <cell r="A2152" t="str">
            <v>SHRTSE2006</v>
          </cell>
          <cell r="B2152" t="str">
            <v>3.00*</v>
          </cell>
          <cell r="C2152">
            <v>1</v>
          </cell>
        </row>
        <row r="2153">
          <cell r="A2153" t="str">
            <v>SHRTSE2007</v>
          </cell>
          <cell r="B2153" t="str">
            <v>4.25*</v>
          </cell>
          <cell r="C2153">
            <v>1</v>
          </cell>
        </row>
        <row r="2154">
          <cell r="A2154" t="str">
            <v>SHRTSE2008</v>
          </cell>
          <cell r="B2154" t="str">
            <v>5.00*</v>
          </cell>
          <cell r="C2154">
            <v>1</v>
          </cell>
        </row>
        <row r="2155">
          <cell r="A2155" t="str">
            <v>SHRTUS1998</v>
          </cell>
          <cell r="B2155" t="str">
            <v>2.00</v>
          </cell>
          <cell r="C2155">
            <v>0</v>
          </cell>
        </row>
        <row r="2156">
          <cell r="A2156" t="str">
            <v>SHRTUS1999</v>
          </cell>
          <cell r="B2156">
            <v>27395</v>
          </cell>
          <cell r="C2156">
            <v>0</v>
          </cell>
        </row>
        <row r="2157">
          <cell r="A2157" t="str">
            <v>SHRTUS2000</v>
          </cell>
          <cell r="B2157">
            <v>45658</v>
          </cell>
          <cell r="C2157">
            <v>0</v>
          </cell>
        </row>
        <row r="2158">
          <cell r="A2158" t="str">
            <v>SHRTUS2001</v>
          </cell>
          <cell r="B2158">
            <v>45778</v>
          </cell>
          <cell r="C2158">
            <v>0</v>
          </cell>
        </row>
        <row r="2159">
          <cell r="A2159" t="str">
            <v>SHRTUS2002</v>
          </cell>
          <cell r="B2159" t="str">
            <v>30.00*</v>
          </cell>
          <cell r="C2159">
            <v>1</v>
          </cell>
        </row>
        <row r="2160">
          <cell r="A2160" t="str">
            <v>SHRTUS2003</v>
          </cell>
          <cell r="B2160" t="str">
            <v>1.00*</v>
          </cell>
          <cell r="C2160">
            <v>1</v>
          </cell>
        </row>
        <row r="2161">
          <cell r="A2161" t="str">
            <v>SHRTUS2004</v>
          </cell>
          <cell r="B2161" t="str">
            <v>2.25*</v>
          </cell>
          <cell r="C2161">
            <v>1</v>
          </cell>
        </row>
        <row r="2162">
          <cell r="A2162" t="str">
            <v>SHRTUS2005</v>
          </cell>
          <cell r="B2162" t="str">
            <v>4.00*</v>
          </cell>
          <cell r="C2162">
            <v>1</v>
          </cell>
        </row>
        <row r="2163">
          <cell r="A2163" t="str">
            <v>SHRTUS2006</v>
          </cell>
          <cell r="B2163" t="str">
            <v>5.25*</v>
          </cell>
          <cell r="C2163">
            <v>1</v>
          </cell>
        </row>
        <row r="2164">
          <cell r="A2164" t="str">
            <v>SHRTUS2007</v>
          </cell>
          <cell r="B2164" t="str">
            <v>4.50*</v>
          </cell>
          <cell r="C2164">
            <v>1</v>
          </cell>
        </row>
        <row r="2165">
          <cell r="A2165" t="str">
            <v>SHRTUS2008</v>
          </cell>
          <cell r="B2165" t="str">
            <v>4.50*</v>
          </cell>
          <cell r="C2165">
            <v>1</v>
          </cell>
        </row>
        <row r="2166">
          <cell r="A2166" t="str">
            <v>UEMPDE1996</v>
          </cell>
          <cell r="B2166">
            <v>14885</v>
          </cell>
          <cell r="C2166">
            <v>0</v>
          </cell>
        </row>
        <row r="2167">
          <cell r="A2167" t="str">
            <v>UEMPDE1997</v>
          </cell>
          <cell r="B2167">
            <v>18568</v>
          </cell>
          <cell r="C2167">
            <v>0</v>
          </cell>
        </row>
        <row r="2168">
          <cell r="A2168" t="str">
            <v>UEMPDE1998</v>
          </cell>
          <cell r="B2168">
            <v>39001</v>
          </cell>
          <cell r="C2168">
            <v>0</v>
          </cell>
        </row>
        <row r="2169">
          <cell r="A2169" t="str">
            <v>UEMPDE1999</v>
          </cell>
          <cell r="B2169">
            <v>18537</v>
          </cell>
          <cell r="C2169">
            <v>0</v>
          </cell>
        </row>
        <row r="2170">
          <cell r="A2170" t="str">
            <v>UEMPDE2000</v>
          </cell>
          <cell r="B2170">
            <v>22160</v>
          </cell>
          <cell r="C2170">
            <v>0</v>
          </cell>
        </row>
        <row r="2171">
          <cell r="A2171" t="str">
            <v>UEMPDE2001</v>
          </cell>
          <cell r="B2171">
            <v>14855</v>
          </cell>
          <cell r="C2171">
            <v>0</v>
          </cell>
        </row>
        <row r="2172">
          <cell r="A2172" t="str">
            <v>UEMPDE2002</v>
          </cell>
          <cell r="B2172">
            <v>29465</v>
          </cell>
          <cell r="C2172">
            <v>0</v>
          </cell>
        </row>
        <row r="2173">
          <cell r="A2173" t="str">
            <v>UEMPDE2003</v>
          </cell>
          <cell r="B2173">
            <v>18537</v>
          </cell>
          <cell r="C2173">
            <v>0</v>
          </cell>
        </row>
        <row r="2174">
          <cell r="A2174" t="str">
            <v>UEMPDE2004</v>
          </cell>
          <cell r="B2174">
            <v>22190</v>
          </cell>
          <cell r="C2174">
            <v>0</v>
          </cell>
        </row>
        <row r="2175">
          <cell r="A2175" t="str">
            <v>UEMPDE2005</v>
          </cell>
          <cell r="B2175" t="str">
            <v>11.80*</v>
          </cell>
          <cell r="C2175">
            <v>1</v>
          </cell>
        </row>
        <row r="2176">
          <cell r="A2176" t="str">
            <v>UEMPDE2006</v>
          </cell>
          <cell r="B2176" t="str">
            <v>11.10*</v>
          </cell>
          <cell r="C2176">
            <v>1</v>
          </cell>
        </row>
        <row r="2177">
          <cell r="A2177" t="str">
            <v>UEMPDE2007</v>
          </cell>
          <cell r="B2177" t="str">
            <v>10.00*</v>
          </cell>
          <cell r="C2177">
            <v>1</v>
          </cell>
        </row>
        <row r="2178">
          <cell r="A2178" t="str">
            <v>UEMPDE2008</v>
          </cell>
          <cell r="B2178" t="str">
            <v>9.00*</v>
          </cell>
          <cell r="C2178">
            <v>1</v>
          </cell>
        </row>
        <row r="2179">
          <cell r="A2179" t="str">
            <v>UEMPDK1996</v>
          </cell>
          <cell r="B2179">
            <v>29434</v>
          </cell>
          <cell r="C2179">
            <v>0</v>
          </cell>
        </row>
        <row r="2180">
          <cell r="A2180" t="str">
            <v>UEMPDK1997</v>
          </cell>
          <cell r="B2180">
            <v>33055</v>
          </cell>
          <cell r="C2180">
            <v>0</v>
          </cell>
        </row>
        <row r="2181">
          <cell r="A2181" t="str">
            <v>UEMPDK1998</v>
          </cell>
          <cell r="B2181">
            <v>22068</v>
          </cell>
          <cell r="C2181">
            <v>0</v>
          </cell>
        </row>
        <row r="2182">
          <cell r="A2182" t="str">
            <v>UEMPDK1999</v>
          </cell>
          <cell r="B2182">
            <v>25689</v>
          </cell>
          <cell r="C2182">
            <v>0</v>
          </cell>
        </row>
        <row r="2183">
          <cell r="A2183" t="str">
            <v>UEMPDK2000</v>
          </cell>
          <cell r="B2183">
            <v>14732</v>
          </cell>
          <cell r="C2183">
            <v>0</v>
          </cell>
        </row>
        <row r="2184">
          <cell r="A2184" t="str">
            <v>UEMPDK2001</v>
          </cell>
          <cell r="B2184">
            <v>43952</v>
          </cell>
          <cell r="C2184">
            <v>0</v>
          </cell>
        </row>
        <row r="2185">
          <cell r="A2185" t="str">
            <v>UEMPDK2002</v>
          </cell>
          <cell r="B2185">
            <v>43952</v>
          </cell>
          <cell r="C2185">
            <v>0</v>
          </cell>
        </row>
        <row r="2186">
          <cell r="A2186" t="str">
            <v>UEMPDK2003</v>
          </cell>
          <cell r="B2186">
            <v>43983</v>
          </cell>
          <cell r="C2186">
            <v>0</v>
          </cell>
        </row>
        <row r="2187">
          <cell r="A2187" t="str">
            <v>UEMPDK2004</v>
          </cell>
          <cell r="B2187">
            <v>14763</v>
          </cell>
          <cell r="C2187">
            <v>0</v>
          </cell>
        </row>
        <row r="2188">
          <cell r="A2188" t="str">
            <v>UEMPDK2005</v>
          </cell>
          <cell r="B2188">
            <v>25689</v>
          </cell>
          <cell r="C2188">
            <v>0</v>
          </cell>
        </row>
        <row r="2189">
          <cell r="A2189" t="str">
            <v>UEMPDK2006</v>
          </cell>
          <cell r="B2189" t="str">
            <v>4.60*</v>
          </cell>
          <cell r="C2189">
            <v>1</v>
          </cell>
        </row>
        <row r="2190">
          <cell r="A2190" t="str">
            <v>UEMPDK2007</v>
          </cell>
          <cell r="B2190" t="str">
            <v>4.20*</v>
          </cell>
          <cell r="C2190">
            <v>1</v>
          </cell>
        </row>
        <row r="2191">
          <cell r="A2191" t="str">
            <v>UEMPDK2008</v>
          </cell>
          <cell r="B2191" t="str">
            <v>4.00*</v>
          </cell>
          <cell r="C2191">
            <v>1</v>
          </cell>
        </row>
        <row r="2192">
          <cell r="A2192" t="str">
            <v>UEMPEU111996</v>
          </cell>
          <cell r="B2192">
            <v>29495</v>
          </cell>
          <cell r="C2192">
            <v>0</v>
          </cell>
        </row>
        <row r="2193">
          <cell r="A2193" t="str">
            <v>UEMPEU111997</v>
          </cell>
          <cell r="B2193">
            <v>29495</v>
          </cell>
          <cell r="C2193">
            <v>0</v>
          </cell>
        </row>
        <row r="2194">
          <cell r="A2194" t="str">
            <v>UEMPEU111998</v>
          </cell>
          <cell r="B2194">
            <v>39000</v>
          </cell>
          <cell r="C2194">
            <v>0</v>
          </cell>
        </row>
        <row r="2195">
          <cell r="A2195" t="str">
            <v>UEMPEU111999</v>
          </cell>
          <cell r="B2195">
            <v>44075</v>
          </cell>
          <cell r="C2195">
            <v>0</v>
          </cell>
        </row>
        <row r="2196">
          <cell r="A2196" t="str">
            <v>UEMPEU112000</v>
          </cell>
          <cell r="B2196">
            <v>44044</v>
          </cell>
          <cell r="C2196">
            <v>0</v>
          </cell>
        </row>
        <row r="2197">
          <cell r="A2197" t="str">
            <v>UEMPEU112001</v>
          </cell>
          <cell r="B2197">
            <v>33055</v>
          </cell>
          <cell r="C2197">
            <v>0</v>
          </cell>
        </row>
        <row r="2198">
          <cell r="A2198" t="str">
            <v>UEMPEU112002</v>
          </cell>
          <cell r="B2198">
            <v>11171</v>
          </cell>
          <cell r="C2198">
            <v>0</v>
          </cell>
        </row>
        <row r="2199">
          <cell r="A2199" t="str">
            <v>UEMPEU112003</v>
          </cell>
          <cell r="B2199">
            <v>29434</v>
          </cell>
          <cell r="C2199">
            <v>0</v>
          </cell>
        </row>
        <row r="2200">
          <cell r="A2200" t="str">
            <v>UEMPEU112004</v>
          </cell>
          <cell r="B2200">
            <v>33086</v>
          </cell>
          <cell r="C2200">
            <v>0</v>
          </cell>
        </row>
        <row r="2201">
          <cell r="A2201" t="str">
            <v>UEMPEU112005</v>
          </cell>
          <cell r="B2201">
            <v>22129</v>
          </cell>
          <cell r="C2201">
            <v>0</v>
          </cell>
        </row>
        <row r="2202">
          <cell r="A2202" t="str">
            <v>UEMPEU112006</v>
          </cell>
          <cell r="B2202" t="str">
            <v>7.90*</v>
          </cell>
          <cell r="C2202">
            <v>1</v>
          </cell>
        </row>
        <row r="2203">
          <cell r="A2203" t="str">
            <v>UEMPEU112007</v>
          </cell>
          <cell r="B2203" t="str">
            <v>7.40*</v>
          </cell>
          <cell r="C2203">
            <v>1</v>
          </cell>
        </row>
        <row r="2204">
          <cell r="A2204" t="str">
            <v>UEMPEU112008</v>
          </cell>
          <cell r="B2204" t="str">
            <v>6.70*</v>
          </cell>
          <cell r="C2204">
            <v>1</v>
          </cell>
        </row>
        <row r="2205">
          <cell r="A2205" t="str">
            <v>UEMPFI1996</v>
          </cell>
          <cell r="B2205" t="str">
            <v>14.50</v>
          </cell>
          <cell r="C2205">
            <v>0</v>
          </cell>
        </row>
        <row r="2206">
          <cell r="A2206" t="str">
            <v>UEMPFI1997</v>
          </cell>
          <cell r="B2206">
            <v>25903</v>
          </cell>
          <cell r="C2206">
            <v>0</v>
          </cell>
        </row>
        <row r="2207">
          <cell r="A2207" t="str">
            <v>UEMPFI1998</v>
          </cell>
          <cell r="B2207">
            <v>11263</v>
          </cell>
          <cell r="C2207">
            <v>0</v>
          </cell>
        </row>
        <row r="2208">
          <cell r="A2208" t="str">
            <v>UEMPFI1999</v>
          </cell>
          <cell r="B2208">
            <v>44105</v>
          </cell>
          <cell r="C2208">
            <v>0</v>
          </cell>
        </row>
        <row r="2209">
          <cell r="A2209" t="str">
            <v>UEMPFI2000</v>
          </cell>
          <cell r="B2209">
            <v>29465</v>
          </cell>
          <cell r="C2209">
            <v>0</v>
          </cell>
        </row>
        <row r="2210">
          <cell r="A2210" t="str">
            <v>UEMPFI2001</v>
          </cell>
          <cell r="B2210">
            <v>38999</v>
          </cell>
          <cell r="C2210">
            <v>0</v>
          </cell>
        </row>
        <row r="2211">
          <cell r="A2211" t="str">
            <v>UEMPFI2002</v>
          </cell>
          <cell r="B2211">
            <v>38999</v>
          </cell>
          <cell r="C2211">
            <v>0</v>
          </cell>
        </row>
        <row r="2212">
          <cell r="A2212" t="str">
            <v>UEMPFI2003</v>
          </cell>
          <cell r="B2212" t="str">
            <v>9.00</v>
          </cell>
          <cell r="C2212">
            <v>0</v>
          </cell>
        </row>
        <row r="2213">
          <cell r="A2213" t="str">
            <v>UEMPFI2004</v>
          </cell>
          <cell r="B2213">
            <v>33086</v>
          </cell>
          <cell r="C2213">
            <v>0</v>
          </cell>
        </row>
        <row r="2214">
          <cell r="A2214" t="str">
            <v>UEMPFI2005</v>
          </cell>
          <cell r="B2214">
            <v>14824</v>
          </cell>
          <cell r="C2214">
            <v>0</v>
          </cell>
        </row>
        <row r="2215">
          <cell r="A2215" t="str">
            <v>UEMPFI2006</v>
          </cell>
          <cell r="B2215" t="str">
            <v>7.60*</v>
          </cell>
          <cell r="C2215">
            <v>1</v>
          </cell>
        </row>
        <row r="2216">
          <cell r="A2216" t="str">
            <v>UEMPFI2007</v>
          </cell>
          <cell r="B2216" t="str">
            <v>7.10*</v>
          </cell>
          <cell r="C2216">
            <v>1</v>
          </cell>
        </row>
        <row r="2217">
          <cell r="A2217" t="str">
            <v>UEMPFI2008</v>
          </cell>
          <cell r="B2217" t="str">
            <v>6.70*</v>
          </cell>
          <cell r="C2217">
            <v>1</v>
          </cell>
        </row>
        <row r="2218">
          <cell r="A2218" t="str">
            <v>UEMPFR1996</v>
          </cell>
          <cell r="B2218">
            <v>39002</v>
          </cell>
          <cell r="C2218">
            <v>0</v>
          </cell>
        </row>
        <row r="2219">
          <cell r="A2219" t="str">
            <v>UEMPFR1997</v>
          </cell>
          <cell r="B2219">
            <v>39002</v>
          </cell>
          <cell r="C2219">
            <v>0</v>
          </cell>
        </row>
        <row r="2220">
          <cell r="A2220" t="str">
            <v>UEMPFR1998</v>
          </cell>
          <cell r="B2220">
            <v>18568</v>
          </cell>
          <cell r="C2220">
            <v>0</v>
          </cell>
        </row>
        <row r="2221">
          <cell r="A2221" t="str">
            <v>UEMPFR1999</v>
          </cell>
          <cell r="B2221">
            <v>29495</v>
          </cell>
          <cell r="C2221">
            <v>0</v>
          </cell>
        </row>
        <row r="2222">
          <cell r="A2222" t="str">
            <v>UEMPFR2000</v>
          </cell>
          <cell r="B2222">
            <v>18507</v>
          </cell>
          <cell r="C2222">
            <v>0</v>
          </cell>
        </row>
        <row r="2223">
          <cell r="A2223" t="str">
            <v>UEMPFR2001</v>
          </cell>
          <cell r="B2223">
            <v>25781</v>
          </cell>
          <cell r="C2223">
            <v>0</v>
          </cell>
        </row>
        <row r="2224">
          <cell r="A2224" t="str">
            <v>UEMPFR2002</v>
          </cell>
          <cell r="B2224">
            <v>38999</v>
          </cell>
          <cell r="C2224">
            <v>0</v>
          </cell>
        </row>
        <row r="2225">
          <cell r="A2225" t="str">
            <v>UEMPFR2003</v>
          </cell>
          <cell r="B2225">
            <v>29465</v>
          </cell>
          <cell r="C2225">
            <v>0</v>
          </cell>
        </row>
        <row r="2226">
          <cell r="A2226" t="str">
            <v>UEMPFR2004</v>
          </cell>
          <cell r="B2226" t="str">
            <v>10.00</v>
          </cell>
          <cell r="C2226">
            <v>0</v>
          </cell>
        </row>
        <row r="2227">
          <cell r="A2227" t="str">
            <v>UEMPFR2005</v>
          </cell>
          <cell r="B2227" t="str">
            <v>10.00*</v>
          </cell>
          <cell r="C2227">
            <v>1</v>
          </cell>
        </row>
        <row r="2228">
          <cell r="A2228" t="str">
            <v>UEMPFR2006</v>
          </cell>
          <cell r="B2228" t="str">
            <v>9.20*</v>
          </cell>
          <cell r="C2228">
            <v>1</v>
          </cell>
        </row>
        <row r="2229">
          <cell r="A2229" t="str">
            <v>UEMPFR2007</v>
          </cell>
          <cell r="B2229" t="str">
            <v>8.70*</v>
          </cell>
          <cell r="C2229">
            <v>1</v>
          </cell>
        </row>
        <row r="2230">
          <cell r="A2230" t="str">
            <v>UEMPFR2008</v>
          </cell>
          <cell r="B2230" t="str">
            <v>8.10*</v>
          </cell>
          <cell r="C2230">
            <v>1</v>
          </cell>
        </row>
        <row r="2231">
          <cell r="A2231" t="str">
            <v>UEMPG3XX1996</v>
          </cell>
          <cell r="B2231">
            <v>18415</v>
          </cell>
          <cell r="C2231">
            <v>0</v>
          </cell>
        </row>
        <row r="2232">
          <cell r="A2232" t="str">
            <v>UEMPG3XX1997</v>
          </cell>
          <cell r="B2232">
            <v>14763</v>
          </cell>
          <cell r="C2232">
            <v>0</v>
          </cell>
        </row>
        <row r="2233">
          <cell r="A2233" t="str">
            <v>UEMPG3XX1998</v>
          </cell>
          <cell r="B2233">
            <v>43983</v>
          </cell>
          <cell r="C2233">
            <v>0</v>
          </cell>
        </row>
        <row r="2234">
          <cell r="A2234" t="str">
            <v>UEMPG3XX1999</v>
          </cell>
          <cell r="B2234">
            <v>38782</v>
          </cell>
          <cell r="C2234">
            <v>0</v>
          </cell>
        </row>
        <row r="2235">
          <cell r="A2235" t="str">
            <v>UEMPG3XX2000</v>
          </cell>
          <cell r="B2235">
            <v>23863</v>
          </cell>
          <cell r="C2235">
            <v>0</v>
          </cell>
        </row>
        <row r="2236">
          <cell r="A2236" t="str">
            <v>UEMPG3XX2001</v>
          </cell>
          <cell r="B2236">
            <v>32264</v>
          </cell>
          <cell r="C2236">
            <v>0</v>
          </cell>
        </row>
        <row r="2237">
          <cell r="A2237" t="str">
            <v>UEMPG3XX2002</v>
          </cell>
          <cell r="B2237">
            <v>17685</v>
          </cell>
          <cell r="C2237">
            <v>0</v>
          </cell>
        </row>
        <row r="2238">
          <cell r="A2238" t="str">
            <v>UEMPG3XX2003</v>
          </cell>
          <cell r="B2238">
            <v>24624</v>
          </cell>
          <cell r="C2238">
            <v>0</v>
          </cell>
        </row>
        <row r="2239">
          <cell r="A2239" t="str">
            <v>UEMPG3XX2004</v>
          </cell>
          <cell r="B2239">
            <v>13667</v>
          </cell>
          <cell r="C2239">
            <v>0</v>
          </cell>
        </row>
        <row r="2240">
          <cell r="A2240" t="str">
            <v>UEMPG3XX2005</v>
          </cell>
          <cell r="B2240">
            <v>38782</v>
          </cell>
          <cell r="C2240">
            <v>0</v>
          </cell>
        </row>
        <row r="2241">
          <cell r="A2241" t="str">
            <v>UEMPG3XX2006</v>
          </cell>
          <cell r="B2241" t="str">
            <v>5.57*</v>
          </cell>
          <cell r="C2241">
            <v>1</v>
          </cell>
        </row>
        <row r="2242">
          <cell r="A2242" t="str">
            <v>UEMPG3XX2007</v>
          </cell>
          <cell r="B2242" t="str">
            <v>5.50*</v>
          </cell>
          <cell r="C2242">
            <v>1</v>
          </cell>
        </row>
        <row r="2243">
          <cell r="A2243" t="str">
            <v>UEMPG3XX2008</v>
          </cell>
          <cell r="B2243" t="str">
            <v>5.26*</v>
          </cell>
          <cell r="C2243">
            <v>1</v>
          </cell>
        </row>
        <row r="2244">
          <cell r="A2244" t="str">
            <v>UEMPIT1996</v>
          </cell>
          <cell r="B2244">
            <v>25873</v>
          </cell>
          <cell r="C2244">
            <v>0</v>
          </cell>
        </row>
        <row r="2245">
          <cell r="A2245" t="str">
            <v>UEMPIT1997</v>
          </cell>
          <cell r="B2245">
            <v>44136</v>
          </cell>
          <cell r="C2245">
            <v>0</v>
          </cell>
        </row>
        <row r="2246">
          <cell r="A2246" t="str">
            <v>UEMPIT1998</v>
          </cell>
          <cell r="B2246">
            <v>11263</v>
          </cell>
          <cell r="C2246">
            <v>0</v>
          </cell>
        </row>
        <row r="2247">
          <cell r="A2247" t="str">
            <v>UEMPIT1999</v>
          </cell>
          <cell r="B2247" t="str">
            <v>11.00</v>
          </cell>
          <cell r="C2247">
            <v>0</v>
          </cell>
        </row>
        <row r="2248">
          <cell r="A2248" t="str">
            <v>UEMPIT2000</v>
          </cell>
          <cell r="B2248">
            <v>39000</v>
          </cell>
          <cell r="C2248">
            <v>0</v>
          </cell>
        </row>
        <row r="2249">
          <cell r="A2249" t="str">
            <v>UEMPIT2001</v>
          </cell>
          <cell r="B2249">
            <v>38999</v>
          </cell>
          <cell r="C2249">
            <v>0</v>
          </cell>
        </row>
        <row r="2250">
          <cell r="A2250" t="str">
            <v>UEMPIT2002</v>
          </cell>
          <cell r="B2250">
            <v>22129</v>
          </cell>
          <cell r="C2250">
            <v>0</v>
          </cell>
        </row>
        <row r="2251">
          <cell r="A2251" t="str">
            <v>UEMPIT2003</v>
          </cell>
          <cell r="B2251">
            <v>14824</v>
          </cell>
          <cell r="C2251">
            <v>0</v>
          </cell>
        </row>
        <row r="2252">
          <cell r="A2252" t="str">
            <v>UEMPIT2004</v>
          </cell>
          <cell r="B2252" t="str">
            <v>8.00</v>
          </cell>
          <cell r="C2252">
            <v>0</v>
          </cell>
        </row>
        <row r="2253">
          <cell r="A2253" t="str">
            <v>UEMPIT2005</v>
          </cell>
          <cell r="B2253" t="str">
            <v>7.70*</v>
          </cell>
          <cell r="C2253">
            <v>1</v>
          </cell>
        </row>
        <row r="2254">
          <cell r="A2254" t="str">
            <v>UEMPIT2006</v>
          </cell>
          <cell r="B2254" t="str">
            <v>7.50*</v>
          </cell>
          <cell r="C2254">
            <v>1</v>
          </cell>
        </row>
        <row r="2255">
          <cell r="A2255" t="str">
            <v>UEMPIT2007</v>
          </cell>
          <cell r="B2255" t="str">
            <v>7.20*</v>
          </cell>
          <cell r="C2255">
            <v>1</v>
          </cell>
        </row>
        <row r="2256">
          <cell r="A2256" t="str">
            <v>UEMPIT2008</v>
          </cell>
          <cell r="B2256" t="str">
            <v>7.00*</v>
          </cell>
          <cell r="C2256">
            <v>1</v>
          </cell>
        </row>
        <row r="2257">
          <cell r="A2257" t="str">
            <v>UEMPJP1996</v>
          </cell>
          <cell r="B2257">
            <v>11018</v>
          </cell>
          <cell r="C2257">
            <v>0</v>
          </cell>
        </row>
        <row r="2258">
          <cell r="A2258" t="str">
            <v>UEMPJP1997</v>
          </cell>
          <cell r="B2258">
            <v>14671</v>
          </cell>
          <cell r="C2258">
            <v>0</v>
          </cell>
        </row>
        <row r="2259">
          <cell r="A2259" t="str">
            <v>UEMPJP1998</v>
          </cell>
          <cell r="B2259">
            <v>38994</v>
          </cell>
          <cell r="C2259">
            <v>0</v>
          </cell>
        </row>
        <row r="2260">
          <cell r="A2260" t="str">
            <v>UEMPJP1999</v>
          </cell>
          <cell r="B2260">
            <v>25659</v>
          </cell>
          <cell r="C2260">
            <v>0</v>
          </cell>
        </row>
        <row r="2261">
          <cell r="A2261" t="str">
            <v>UEMPJP2000</v>
          </cell>
          <cell r="B2261">
            <v>25659</v>
          </cell>
          <cell r="C2261">
            <v>0</v>
          </cell>
        </row>
        <row r="2262">
          <cell r="A2262" t="str">
            <v>UEMPJP2001</v>
          </cell>
          <cell r="B2262" t="str">
            <v>5.00</v>
          </cell>
          <cell r="C2262">
            <v>0</v>
          </cell>
        </row>
        <row r="2263">
          <cell r="A2263" t="str">
            <v>UEMPJP2002</v>
          </cell>
          <cell r="B2263">
            <v>14732</v>
          </cell>
          <cell r="C2263">
            <v>0</v>
          </cell>
        </row>
        <row r="2264">
          <cell r="A2264" t="str">
            <v>UEMPJP2003</v>
          </cell>
          <cell r="B2264">
            <v>11079</v>
          </cell>
          <cell r="C2264">
            <v>0</v>
          </cell>
        </row>
        <row r="2265">
          <cell r="A2265" t="str">
            <v>UEMPJP2004</v>
          </cell>
          <cell r="B2265">
            <v>25659</v>
          </cell>
          <cell r="C2265">
            <v>0</v>
          </cell>
        </row>
        <row r="2266">
          <cell r="A2266" t="str">
            <v>UEMPJP2005</v>
          </cell>
          <cell r="B2266">
            <v>14702</v>
          </cell>
          <cell r="C2266">
            <v>0</v>
          </cell>
        </row>
        <row r="2267">
          <cell r="A2267" t="str">
            <v>UEMPJP2006</v>
          </cell>
          <cell r="B2267" t="str">
            <v>4.10*</v>
          </cell>
          <cell r="C2267">
            <v>1</v>
          </cell>
        </row>
        <row r="2268">
          <cell r="A2268" t="str">
            <v>UEMPJP2007</v>
          </cell>
          <cell r="B2268" t="str">
            <v>4.10*</v>
          </cell>
          <cell r="C2268">
            <v>1</v>
          </cell>
        </row>
        <row r="2269">
          <cell r="A2269" t="str">
            <v>UEMPJP2008</v>
          </cell>
          <cell r="B2269" t="str">
            <v>3.80*</v>
          </cell>
          <cell r="C2269">
            <v>1</v>
          </cell>
        </row>
        <row r="2270">
          <cell r="A2270" t="str">
            <v>UEMPNO1996</v>
          </cell>
          <cell r="B2270">
            <v>29312</v>
          </cell>
          <cell r="C2270">
            <v>0</v>
          </cell>
        </row>
        <row r="2271">
          <cell r="A2271" t="str">
            <v>UEMPNO1997</v>
          </cell>
          <cell r="B2271" t="str">
            <v>4.00</v>
          </cell>
          <cell r="C2271">
            <v>0</v>
          </cell>
        </row>
        <row r="2272">
          <cell r="A2272" t="str">
            <v>UEMPNO1998</v>
          </cell>
          <cell r="B2272">
            <v>43891</v>
          </cell>
          <cell r="C2272">
            <v>0</v>
          </cell>
        </row>
        <row r="2273">
          <cell r="A2273" t="str">
            <v>UEMPNO1999</v>
          </cell>
          <cell r="B2273">
            <v>43891</v>
          </cell>
          <cell r="C2273">
            <v>0</v>
          </cell>
        </row>
        <row r="2274">
          <cell r="A2274" t="str">
            <v>UEMPNO2000</v>
          </cell>
          <cell r="B2274">
            <v>14671</v>
          </cell>
          <cell r="C2274">
            <v>0</v>
          </cell>
        </row>
        <row r="2275">
          <cell r="A2275" t="str">
            <v>UEMPNO2001</v>
          </cell>
          <cell r="B2275">
            <v>18323</v>
          </cell>
          <cell r="C2275">
            <v>0</v>
          </cell>
        </row>
        <row r="2276">
          <cell r="A2276" t="str">
            <v>UEMPNO2002</v>
          </cell>
          <cell r="B2276">
            <v>32933</v>
          </cell>
          <cell r="C2276">
            <v>0</v>
          </cell>
        </row>
        <row r="2277">
          <cell r="A2277" t="str">
            <v>UEMPNO2003</v>
          </cell>
          <cell r="B2277">
            <v>18354</v>
          </cell>
          <cell r="C2277">
            <v>0</v>
          </cell>
        </row>
        <row r="2278">
          <cell r="A2278" t="str">
            <v>UEMPNO2004</v>
          </cell>
          <cell r="B2278">
            <v>18354</v>
          </cell>
          <cell r="C2278">
            <v>0</v>
          </cell>
        </row>
        <row r="2279">
          <cell r="A2279" t="str">
            <v>UEMPNO2005</v>
          </cell>
          <cell r="B2279">
            <v>22007</v>
          </cell>
          <cell r="C2279">
            <v>0</v>
          </cell>
        </row>
        <row r="2280">
          <cell r="A2280" t="str">
            <v>UEMPNO2006</v>
          </cell>
          <cell r="B2280" t="str">
            <v>3.50*</v>
          </cell>
          <cell r="C2280">
            <v>1</v>
          </cell>
        </row>
        <row r="2281">
          <cell r="A2281" t="str">
            <v>UEMPNO2007</v>
          </cell>
          <cell r="B2281" t="str">
            <v>3.00*</v>
          </cell>
          <cell r="C2281">
            <v>1</v>
          </cell>
        </row>
        <row r="2282">
          <cell r="A2282" t="str">
            <v>UEMPNO2008</v>
          </cell>
          <cell r="B2282" t="str">
            <v>3.30*</v>
          </cell>
          <cell r="C2282">
            <v>1</v>
          </cell>
        </row>
        <row r="2283">
          <cell r="A2283" t="str">
            <v>UEMPSE1996</v>
          </cell>
          <cell r="B2283">
            <v>38998</v>
          </cell>
          <cell r="C2283">
            <v>0</v>
          </cell>
        </row>
        <row r="2284">
          <cell r="A2284" t="str">
            <v>UEMPSE1997</v>
          </cell>
          <cell r="B2284">
            <v>11171</v>
          </cell>
          <cell r="C2284">
            <v>0</v>
          </cell>
        </row>
        <row r="2285">
          <cell r="A2285" t="str">
            <v>UEMPSE1998</v>
          </cell>
          <cell r="B2285">
            <v>25720</v>
          </cell>
          <cell r="C2285">
            <v>0</v>
          </cell>
        </row>
        <row r="2286">
          <cell r="A2286" t="str">
            <v>UEMPSE1999</v>
          </cell>
          <cell r="B2286">
            <v>22037</v>
          </cell>
          <cell r="C2286">
            <v>0</v>
          </cell>
        </row>
        <row r="2287">
          <cell r="A2287" t="str">
            <v>UEMPSE2000</v>
          </cell>
          <cell r="B2287">
            <v>29312</v>
          </cell>
          <cell r="C2287">
            <v>0</v>
          </cell>
        </row>
        <row r="2288">
          <cell r="A2288" t="str">
            <v>UEMPSE2001</v>
          </cell>
          <cell r="B2288">
            <v>32933</v>
          </cell>
          <cell r="C2288">
            <v>0</v>
          </cell>
        </row>
        <row r="2289">
          <cell r="A2289" t="str">
            <v>UEMPSE2002</v>
          </cell>
          <cell r="B2289" t="str">
            <v>4.00</v>
          </cell>
          <cell r="C2289">
            <v>0</v>
          </cell>
        </row>
        <row r="2290">
          <cell r="A2290" t="str">
            <v>UEMPSE2003</v>
          </cell>
          <cell r="B2290">
            <v>29312</v>
          </cell>
          <cell r="C2290">
            <v>0</v>
          </cell>
        </row>
        <row r="2291">
          <cell r="A2291" t="str">
            <v>UEMPSE2004</v>
          </cell>
          <cell r="B2291">
            <v>29342</v>
          </cell>
          <cell r="C2291">
            <v>0</v>
          </cell>
        </row>
        <row r="2292">
          <cell r="A2292" t="str">
            <v>UEMPSE2005</v>
          </cell>
          <cell r="B2292">
            <v>32994</v>
          </cell>
          <cell r="C2292">
            <v>0</v>
          </cell>
        </row>
        <row r="2293">
          <cell r="A2293" t="str">
            <v>UEMPSE2006</v>
          </cell>
          <cell r="B2293" t="str">
            <v>5.60*</v>
          </cell>
          <cell r="C2293">
            <v>1</v>
          </cell>
        </row>
        <row r="2294">
          <cell r="A2294" t="str">
            <v>UEMPSE2007</v>
          </cell>
          <cell r="B2294" t="str">
            <v>4.90*</v>
          </cell>
          <cell r="C2294">
            <v>1</v>
          </cell>
        </row>
        <row r="2295">
          <cell r="A2295" t="str">
            <v>UEMPSE2008</v>
          </cell>
          <cell r="B2295" t="str">
            <v>4.40*</v>
          </cell>
          <cell r="C2295">
            <v>1</v>
          </cell>
        </row>
        <row r="2296">
          <cell r="A2296" t="str">
            <v>UEMPSP1996</v>
          </cell>
          <cell r="B2296" t="str">
            <v>14.30</v>
          </cell>
          <cell r="C2296">
            <v>0</v>
          </cell>
        </row>
        <row r="2297">
          <cell r="A2297" t="str">
            <v>UEMPSP1997</v>
          </cell>
          <cell r="B2297" t="str">
            <v>20.80</v>
          </cell>
          <cell r="C2297">
            <v>0</v>
          </cell>
        </row>
        <row r="2298">
          <cell r="A2298" t="str">
            <v>UEMPSP1998</v>
          </cell>
          <cell r="B2298" t="str">
            <v>18.70</v>
          </cell>
          <cell r="C2298">
            <v>0</v>
          </cell>
        </row>
        <row r="2299">
          <cell r="A2299" t="str">
            <v>UEMPSP1999</v>
          </cell>
          <cell r="B2299" t="str">
            <v>15.60</v>
          </cell>
          <cell r="C2299">
            <v>0</v>
          </cell>
        </row>
        <row r="2300">
          <cell r="A2300" t="str">
            <v>UEMPSP2000</v>
          </cell>
          <cell r="B2300" t="str">
            <v>13.90</v>
          </cell>
          <cell r="C2300">
            <v>0</v>
          </cell>
        </row>
        <row r="2301">
          <cell r="A2301" t="str">
            <v>UEMPSP2001</v>
          </cell>
          <cell r="B2301">
            <v>22190</v>
          </cell>
          <cell r="C2301">
            <v>0</v>
          </cell>
        </row>
        <row r="2302">
          <cell r="A2302" t="str">
            <v>UEMPSP2002</v>
          </cell>
          <cell r="B2302">
            <v>18568</v>
          </cell>
          <cell r="C2302">
            <v>0</v>
          </cell>
        </row>
        <row r="2303">
          <cell r="A2303" t="str">
            <v>UEMPSP2003</v>
          </cell>
          <cell r="B2303">
            <v>18568</v>
          </cell>
          <cell r="C2303">
            <v>0</v>
          </cell>
        </row>
        <row r="2304">
          <cell r="A2304" t="str">
            <v>UEMPSP2004</v>
          </cell>
          <cell r="B2304" t="str">
            <v>11.00</v>
          </cell>
          <cell r="C2304">
            <v>0</v>
          </cell>
        </row>
        <row r="2305">
          <cell r="A2305" t="str">
            <v>UEMPSP2005</v>
          </cell>
          <cell r="B2305" t="str">
            <v>9.10*</v>
          </cell>
          <cell r="C2305">
            <v>1</v>
          </cell>
        </row>
        <row r="2306">
          <cell r="A2306" t="str">
            <v>UEMPSP2006</v>
          </cell>
          <cell r="B2306" t="str">
            <v>8.30*</v>
          </cell>
          <cell r="C2306">
            <v>1</v>
          </cell>
        </row>
        <row r="2307">
          <cell r="A2307" t="str">
            <v>UEMPSP2007</v>
          </cell>
          <cell r="B2307" t="str">
            <v>7.90*</v>
          </cell>
          <cell r="C2307">
            <v>1</v>
          </cell>
        </row>
        <row r="2308">
          <cell r="A2308" t="str">
            <v>UEMPSP2008</v>
          </cell>
          <cell r="B2308" t="str">
            <v>7.50*</v>
          </cell>
          <cell r="C2308">
            <v>1</v>
          </cell>
        </row>
        <row r="2309">
          <cell r="A2309" t="str">
            <v>UEMPUK1996</v>
          </cell>
          <cell r="B2309">
            <v>11140</v>
          </cell>
          <cell r="C2309">
            <v>0</v>
          </cell>
        </row>
        <row r="2310">
          <cell r="A2310" t="str">
            <v>UEMPUK1997</v>
          </cell>
          <cell r="B2310">
            <v>18384</v>
          </cell>
          <cell r="C2310">
            <v>0</v>
          </cell>
        </row>
        <row r="2311">
          <cell r="A2311" t="str">
            <v>UEMPUK1998</v>
          </cell>
          <cell r="B2311">
            <v>25659</v>
          </cell>
          <cell r="C2311">
            <v>0</v>
          </cell>
        </row>
        <row r="2312">
          <cell r="A2312" t="str">
            <v>UEMPUK1999</v>
          </cell>
          <cell r="B2312" t="str">
            <v>6.20*</v>
          </cell>
          <cell r="C2312">
            <v>1</v>
          </cell>
        </row>
        <row r="2313">
          <cell r="A2313" t="str">
            <v>UEMPUK2000</v>
          </cell>
          <cell r="B2313" t="str">
            <v>6.90*</v>
          </cell>
          <cell r="C2313">
            <v>1</v>
          </cell>
        </row>
        <row r="2314">
          <cell r="A2314" t="str">
            <v>UEMPUK2001</v>
          </cell>
          <cell r="B2314" t="str">
            <v>7.20*</v>
          </cell>
          <cell r="C2314">
            <v>1</v>
          </cell>
        </row>
        <row r="2315">
          <cell r="A2315" t="str">
            <v>UEMPUS1996</v>
          </cell>
          <cell r="B2315">
            <v>14732</v>
          </cell>
          <cell r="C2315">
            <v>0</v>
          </cell>
        </row>
        <row r="2316">
          <cell r="A2316" t="str">
            <v>UEMPUS1997</v>
          </cell>
          <cell r="B2316">
            <v>32964</v>
          </cell>
          <cell r="C2316">
            <v>0</v>
          </cell>
        </row>
        <row r="2317">
          <cell r="A2317" t="str">
            <v>UEMPUS1998</v>
          </cell>
          <cell r="B2317">
            <v>18354</v>
          </cell>
          <cell r="C2317">
            <v>0</v>
          </cell>
        </row>
        <row r="2318">
          <cell r="A2318" t="str">
            <v>UEMPUS1999</v>
          </cell>
          <cell r="B2318">
            <v>43922</v>
          </cell>
          <cell r="C2318">
            <v>0</v>
          </cell>
        </row>
        <row r="2319">
          <cell r="A2319" t="str">
            <v>UEMPUS2000</v>
          </cell>
          <cell r="B2319" t="str">
            <v>4.00</v>
          </cell>
          <cell r="C2319">
            <v>0</v>
          </cell>
        </row>
        <row r="2320">
          <cell r="A2320" t="str">
            <v>UEMPUS2001</v>
          </cell>
          <cell r="B2320">
            <v>25659</v>
          </cell>
          <cell r="C2320">
            <v>0</v>
          </cell>
        </row>
        <row r="2321">
          <cell r="A2321" t="str">
            <v>UEMPUS2002</v>
          </cell>
          <cell r="B2321">
            <v>29342</v>
          </cell>
          <cell r="C2321">
            <v>0</v>
          </cell>
        </row>
        <row r="2322">
          <cell r="A2322" t="str">
            <v>UEMPUS2003</v>
          </cell>
          <cell r="B2322" t="str">
            <v>6.00</v>
          </cell>
          <cell r="C2322">
            <v>0</v>
          </cell>
        </row>
        <row r="2323">
          <cell r="A2323" t="str">
            <v>UEMPUS2004</v>
          </cell>
          <cell r="B2323">
            <v>18384</v>
          </cell>
          <cell r="C2323">
            <v>0</v>
          </cell>
        </row>
        <row r="2324">
          <cell r="A2324" t="str">
            <v>UEMPUS2005</v>
          </cell>
          <cell r="B2324">
            <v>38995</v>
          </cell>
          <cell r="C2324">
            <v>0</v>
          </cell>
        </row>
        <row r="2325">
          <cell r="A2325" t="str">
            <v>UEMPUS2006</v>
          </cell>
          <cell r="B2325" t="str">
            <v>4.70*</v>
          </cell>
          <cell r="C2325">
            <v>1</v>
          </cell>
        </row>
        <row r="2326">
          <cell r="A2326" t="str">
            <v>UEMPUS2007</v>
          </cell>
          <cell r="B2326" t="str">
            <v>5.00*</v>
          </cell>
          <cell r="C2326">
            <v>1</v>
          </cell>
        </row>
        <row r="2327">
          <cell r="A2327" t="str">
            <v>UEMPUS2008</v>
          </cell>
          <cell r="B2327" t="str">
            <v>5.30*</v>
          </cell>
          <cell r="C2327">
            <v>1</v>
          </cell>
        </row>
        <row r="2328">
          <cell r="A2328" t="str">
            <v>USDXEU1998</v>
          </cell>
          <cell r="B2328" t="str">
            <v>0.89</v>
          </cell>
          <cell r="C2328">
            <v>0</v>
          </cell>
        </row>
        <row r="2329">
          <cell r="A2329" t="str">
            <v>USDXEU1999</v>
          </cell>
          <cell r="B2329" t="str">
            <v>0.88</v>
          </cell>
          <cell r="C2329">
            <v>0</v>
          </cell>
        </row>
        <row r="2330">
          <cell r="A2330" t="str">
            <v>USDXEU2000</v>
          </cell>
          <cell r="B2330" t="str">
            <v>0.98</v>
          </cell>
          <cell r="C2330">
            <v>0</v>
          </cell>
        </row>
        <row r="2331">
          <cell r="A2331" t="str">
            <v>USDXEU2001</v>
          </cell>
          <cell r="B2331">
            <v>46023</v>
          </cell>
          <cell r="C2331">
            <v>0</v>
          </cell>
        </row>
        <row r="2332">
          <cell r="A2332" t="str">
            <v>USDXEU2002</v>
          </cell>
          <cell r="B2332" t="str">
            <v>1.00*</v>
          </cell>
          <cell r="C2332">
            <v>1</v>
          </cell>
        </row>
        <row r="2333">
          <cell r="A2333" t="str">
            <v>USDXEU2003</v>
          </cell>
          <cell r="B2333" t="str">
            <v>1.20*</v>
          </cell>
          <cell r="C2333">
            <v>1</v>
          </cell>
        </row>
        <row r="2334">
          <cell r="A2334" t="str">
            <v>USDXEU2004</v>
          </cell>
          <cell r="B2334" t="str">
            <v>1.25*</v>
          </cell>
          <cell r="C2334">
            <v>1</v>
          </cell>
        </row>
        <row r="2335">
          <cell r="A2335" t="str">
            <v>USDXEU2005</v>
          </cell>
          <cell r="B2335" t="str">
            <v>1.25*</v>
          </cell>
          <cell r="C2335">
            <v>1</v>
          </cell>
        </row>
        <row r="2336">
          <cell r="A2336" t="str">
            <v>USDXEU2006</v>
          </cell>
          <cell r="B2336" t="str">
            <v>1.25*</v>
          </cell>
          <cell r="C2336">
            <v>1</v>
          </cell>
        </row>
        <row r="2337">
          <cell r="A2337" t="str">
            <v>USDXEU2007</v>
          </cell>
          <cell r="B2337" t="str">
            <v>1.35*</v>
          </cell>
          <cell r="C2337">
            <v>1</v>
          </cell>
        </row>
        <row r="2338">
          <cell r="A2338" t="str">
            <v>USDXEU2008</v>
          </cell>
          <cell r="B2338" t="str">
            <v>1.40*</v>
          </cell>
          <cell r="C2338">
            <v>1</v>
          </cell>
        </row>
        <row r="2339">
          <cell r="A2339" t="str">
            <v>USDXJP1998</v>
          </cell>
          <cell r="B2339" t="str">
            <v>123.14</v>
          </cell>
          <cell r="C2339">
            <v>0</v>
          </cell>
        </row>
        <row r="2340">
          <cell r="A2340" t="str">
            <v>USDXJP1999</v>
          </cell>
          <cell r="B2340" t="str">
            <v>131.00</v>
          </cell>
          <cell r="C2340">
            <v>0</v>
          </cell>
        </row>
        <row r="2341">
          <cell r="A2341" t="str">
            <v>USDXJP2000</v>
          </cell>
          <cell r="B2341" t="str">
            <v>122.00</v>
          </cell>
          <cell r="C2341">
            <v>0</v>
          </cell>
        </row>
        <row r="2342">
          <cell r="A2342" t="str">
            <v>USDXJP2001</v>
          </cell>
          <cell r="B2342" t="str">
            <v>118.00</v>
          </cell>
          <cell r="C2342">
            <v>0</v>
          </cell>
        </row>
        <row r="2343">
          <cell r="A2343" t="str">
            <v>USDXJP2002</v>
          </cell>
          <cell r="B2343" t="str">
            <v>120.00*</v>
          </cell>
          <cell r="C2343">
            <v>1</v>
          </cell>
        </row>
        <row r="2344">
          <cell r="A2344" t="str">
            <v>USDXJP2003</v>
          </cell>
          <cell r="B2344" t="str">
            <v>105.00*</v>
          </cell>
          <cell r="C2344">
            <v>1</v>
          </cell>
        </row>
        <row r="2345">
          <cell r="A2345" t="str">
            <v>USDXJP2004</v>
          </cell>
          <cell r="B2345" t="str">
            <v>105.00*</v>
          </cell>
          <cell r="C2345">
            <v>1</v>
          </cell>
        </row>
        <row r="2346">
          <cell r="A2346" t="str">
            <v>USDXJP2005</v>
          </cell>
          <cell r="B2346" t="str">
            <v>105.00*</v>
          </cell>
          <cell r="C2346">
            <v>1</v>
          </cell>
        </row>
        <row r="2347">
          <cell r="A2347" t="str">
            <v>USDXJP2006</v>
          </cell>
          <cell r="B2347" t="str">
            <v>115.00*</v>
          </cell>
          <cell r="C2347">
            <v>1</v>
          </cell>
        </row>
        <row r="2348">
          <cell r="A2348" t="str">
            <v>USDXJP2007</v>
          </cell>
          <cell r="B2348" t="str">
            <v>100.00*</v>
          </cell>
          <cell r="C2348">
            <v>1</v>
          </cell>
        </row>
        <row r="2349">
          <cell r="A2349" t="str">
            <v>USDXJP2008</v>
          </cell>
          <cell r="B2349" t="str">
            <v>85.00*</v>
          </cell>
          <cell r="C2349">
            <v>1</v>
          </cell>
        </row>
        <row r="2350">
          <cell r="A2350" t="str">
            <v>WAGEDE1996</v>
          </cell>
          <cell r="B2350">
            <v>22007</v>
          </cell>
          <cell r="C2350">
            <v>0</v>
          </cell>
        </row>
        <row r="2351">
          <cell r="A2351" t="str">
            <v>WAGEDE1997</v>
          </cell>
          <cell r="B2351" t="str">
            <v>-0.20</v>
          </cell>
          <cell r="C2351">
            <v>0</v>
          </cell>
        </row>
        <row r="2352">
          <cell r="A2352" t="str">
            <v>WAGEDE1998</v>
          </cell>
          <cell r="B2352">
            <v>38992</v>
          </cell>
          <cell r="C2352">
            <v>0</v>
          </cell>
        </row>
        <row r="2353">
          <cell r="A2353" t="str">
            <v>WAGEDE1999</v>
          </cell>
          <cell r="B2353">
            <v>25600</v>
          </cell>
          <cell r="C2353">
            <v>0</v>
          </cell>
        </row>
        <row r="2354">
          <cell r="A2354" t="str">
            <v>WAGEDE2000</v>
          </cell>
          <cell r="B2354">
            <v>32905</v>
          </cell>
          <cell r="C2354">
            <v>0</v>
          </cell>
        </row>
        <row r="2355">
          <cell r="A2355" t="str">
            <v>WAGEDE2001</v>
          </cell>
          <cell r="B2355">
            <v>11018</v>
          </cell>
          <cell r="C2355">
            <v>0</v>
          </cell>
        </row>
        <row r="2356">
          <cell r="A2356" t="str">
            <v>WAGEDE2002</v>
          </cell>
          <cell r="B2356">
            <v>38993</v>
          </cell>
          <cell r="C2356">
            <v>0</v>
          </cell>
        </row>
        <row r="2357">
          <cell r="A2357" t="str">
            <v>WAGEDE2003</v>
          </cell>
          <cell r="B2357">
            <v>14611</v>
          </cell>
          <cell r="C2357">
            <v>0</v>
          </cell>
        </row>
        <row r="2358">
          <cell r="A2358" t="str">
            <v>WAGEDE2004</v>
          </cell>
          <cell r="B2358">
            <v>32874</v>
          </cell>
          <cell r="C2358">
            <v>0</v>
          </cell>
        </row>
        <row r="2359">
          <cell r="A2359" t="str">
            <v>WAGEDE2005</v>
          </cell>
          <cell r="B2359" t="str">
            <v>1.20*</v>
          </cell>
          <cell r="C2359">
            <v>1</v>
          </cell>
        </row>
        <row r="2360">
          <cell r="A2360" t="str">
            <v>WAGEDE2006</v>
          </cell>
          <cell r="B2360" t="str">
            <v>2.40*</v>
          </cell>
          <cell r="C2360">
            <v>1</v>
          </cell>
        </row>
        <row r="2361">
          <cell r="A2361" t="str">
            <v>WAGEDE2007</v>
          </cell>
          <cell r="B2361" t="str">
            <v>2.50*</v>
          </cell>
          <cell r="C2361">
            <v>1</v>
          </cell>
        </row>
        <row r="2362">
          <cell r="A2362" t="str">
            <v>WAGEDE2008</v>
          </cell>
          <cell r="B2362" t="str">
            <v>2.80*</v>
          </cell>
          <cell r="C2362">
            <v>1</v>
          </cell>
        </row>
        <row r="2363">
          <cell r="A2363" t="str">
            <v>WAGEDK1996</v>
          </cell>
          <cell r="B2363">
            <v>29281</v>
          </cell>
          <cell r="C2363">
            <v>0</v>
          </cell>
        </row>
        <row r="2364">
          <cell r="A2364" t="str">
            <v>WAGEDK1997</v>
          </cell>
          <cell r="B2364">
            <v>32933</v>
          </cell>
          <cell r="C2364">
            <v>0</v>
          </cell>
        </row>
        <row r="2365">
          <cell r="A2365" t="str">
            <v>WAGEDK1998</v>
          </cell>
          <cell r="B2365">
            <v>11049</v>
          </cell>
          <cell r="C2365">
            <v>0</v>
          </cell>
        </row>
        <row r="2366">
          <cell r="A2366" t="str">
            <v>WAGEDK1999</v>
          </cell>
          <cell r="B2366">
            <v>43922</v>
          </cell>
          <cell r="C2366">
            <v>0</v>
          </cell>
        </row>
        <row r="2367">
          <cell r="A2367" t="str">
            <v>WAGEDK2000</v>
          </cell>
          <cell r="B2367">
            <v>21976</v>
          </cell>
          <cell r="C2367">
            <v>0</v>
          </cell>
        </row>
        <row r="2368">
          <cell r="A2368" t="str">
            <v>WAGEDK2001</v>
          </cell>
          <cell r="B2368">
            <v>43922</v>
          </cell>
          <cell r="C2368">
            <v>0</v>
          </cell>
        </row>
        <row r="2369">
          <cell r="A2369" t="str">
            <v>WAGEDK2002</v>
          </cell>
          <cell r="B2369">
            <v>32933</v>
          </cell>
          <cell r="C2369">
            <v>0</v>
          </cell>
        </row>
        <row r="2370">
          <cell r="A2370" t="str">
            <v>WAGEDK2003</v>
          </cell>
          <cell r="B2370">
            <v>25628</v>
          </cell>
          <cell r="C2370">
            <v>0</v>
          </cell>
        </row>
        <row r="2371">
          <cell r="A2371" t="str">
            <v>WAGEDK2004</v>
          </cell>
          <cell r="B2371">
            <v>38993</v>
          </cell>
          <cell r="C2371">
            <v>0</v>
          </cell>
        </row>
        <row r="2372">
          <cell r="A2372" t="str">
            <v>WAGEDK2005</v>
          </cell>
          <cell r="B2372">
            <v>32905</v>
          </cell>
          <cell r="C2372">
            <v>0</v>
          </cell>
        </row>
        <row r="2373">
          <cell r="A2373" t="str">
            <v>WAGEDK2006</v>
          </cell>
          <cell r="B2373" t="str">
            <v>3.10*</v>
          </cell>
          <cell r="C2373">
            <v>1</v>
          </cell>
        </row>
        <row r="2374">
          <cell r="A2374" t="str">
            <v>WAGEDK2007</v>
          </cell>
          <cell r="B2374" t="str">
            <v>3.90*</v>
          </cell>
          <cell r="C2374">
            <v>1</v>
          </cell>
        </row>
        <row r="2375">
          <cell r="A2375" t="str">
            <v>WAGEDK2008</v>
          </cell>
          <cell r="B2375" t="str">
            <v>4.00*</v>
          </cell>
          <cell r="C2375">
            <v>1</v>
          </cell>
        </row>
        <row r="2376">
          <cell r="A2376" t="str">
            <v>WAGEEU111996</v>
          </cell>
          <cell r="B2376">
            <v>11018</v>
          </cell>
          <cell r="C2376">
            <v>0</v>
          </cell>
        </row>
        <row r="2377">
          <cell r="A2377" t="str">
            <v>WAGEEU111997</v>
          </cell>
          <cell r="B2377">
            <v>18295</v>
          </cell>
          <cell r="C2377">
            <v>0</v>
          </cell>
        </row>
        <row r="2378">
          <cell r="A2378" t="str">
            <v>WAGEEU111998</v>
          </cell>
          <cell r="B2378">
            <v>38991</v>
          </cell>
          <cell r="C2378">
            <v>0</v>
          </cell>
        </row>
        <row r="2379">
          <cell r="A2379" t="str">
            <v>WAGEEU111999</v>
          </cell>
          <cell r="B2379" t="str">
            <v>2.00</v>
          </cell>
          <cell r="C2379">
            <v>0</v>
          </cell>
        </row>
        <row r="2380">
          <cell r="A2380" t="str">
            <v>WAGEEU112000</v>
          </cell>
          <cell r="B2380">
            <v>18295</v>
          </cell>
          <cell r="C2380">
            <v>0</v>
          </cell>
        </row>
        <row r="2381">
          <cell r="A2381" t="str">
            <v>WAGEEU112001</v>
          </cell>
          <cell r="B2381">
            <v>21947</v>
          </cell>
          <cell r="C2381">
            <v>0</v>
          </cell>
        </row>
        <row r="2382">
          <cell r="A2382" t="str">
            <v>WAGEEU112002</v>
          </cell>
          <cell r="B2382">
            <v>21947</v>
          </cell>
          <cell r="C2382">
            <v>0</v>
          </cell>
        </row>
        <row r="2383">
          <cell r="A2383" t="str">
            <v>WAGEEU112003</v>
          </cell>
          <cell r="B2383" t="str">
            <v>2.00</v>
          </cell>
          <cell r="C2383">
            <v>0</v>
          </cell>
        </row>
        <row r="2384">
          <cell r="A2384" t="str">
            <v>WAGEEU112004</v>
          </cell>
          <cell r="B2384">
            <v>38992</v>
          </cell>
          <cell r="C2384">
            <v>0</v>
          </cell>
        </row>
        <row r="2385">
          <cell r="A2385" t="str">
            <v>WAGEEU112005</v>
          </cell>
          <cell r="B2385">
            <v>21916</v>
          </cell>
          <cell r="C2385">
            <v>0</v>
          </cell>
        </row>
        <row r="2386">
          <cell r="A2386" t="str">
            <v>WAGEEU112006</v>
          </cell>
          <cell r="B2386" t="str">
            <v>2.30*</v>
          </cell>
          <cell r="C2386">
            <v>1</v>
          </cell>
        </row>
        <row r="2387">
          <cell r="A2387" t="str">
            <v>WAGEEU112007</v>
          </cell>
          <cell r="B2387" t="str">
            <v>2.40*</v>
          </cell>
          <cell r="C2387">
            <v>1</v>
          </cell>
        </row>
        <row r="2388">
          <cell r="A2388" t="str">
            <v>WAGEEU112008</v>
          </cell>
          <cell r="B2388" t="str">
            <v>2.80*</v>
          </cell>
          <cell r="C2388">
            <v>1</v>
          </cell>
        </row>
        <row r="2389">
          <cell r="A2389" t="str">
            <v>WAGEFI1996</v>
          </cell>
          <cell r="B2389">
            <v>29281</v>
          </cell>
          <cell r="C2389">
            <v>0</v>
          </cell>
        </row>
        <row r="2390">
          <cell r="A2390" t="str">
            <v>WAGEFI1997</v>
          </cell>
          <cell r="B2390">
            <v>29252</v>
          </cell>
          <cell r="C2390">
            <v>0</v>
          </cell>
        </row>
        <row r="2391">
          <cell r="A2391" t="str">
            <v>WAGEFI1998</v>
          </cell>
          <cell r="B2391">
            <v>21976</v>
          </cell>
          <cell r="C2391">
            <v>0</v>
          </cell>
        </row>
        <row r="2392">
          <cell r="A2392" t="str">
            <v>WAGEFI1999</v>
          </cell>
          <cell r="B2392">
            <v>43891</v>
          </cell>
          <cell r="C2392">
            <v>0</v>
          </cell>
        </row>
        <row r="2393">
          <cell r="A2393" t="str">
            <v>WAGEFI2000</v>
          </cell>
          <cell r="B2393">
            <v>18354</v>
          </cell>
          <cell r="C2393">
            <v>0</v>
          </cell>
        </row>
        <row r="2394">
          <cell r="A2394" t="str">
            <v>WAGEFI2001</v>
          </cell>
          <cell r="B2394">
            <v>29312</v>
          </cell>
          <cell r="C2394">
            <v>0</v>
          </cell>
        </row>
        <row r="2395">
          <cell r="A2395" t="str">
            <v>WAGEFI2002</v>
          </cell>
          <cell r="B2395">
            <v>29281</v>
          </cell>
          <cell r="C2395">
            <v>0</v>
          </cell>
        </row>
        <row r="2396">
          <cell r="A2396" t="str">
            <v>WAGEFI2003</v>
          </cell>
          <cell r="B2396">
            <v>11049</v>
          </cell>
          <cell r="C2396">
            <v>0</v>
          </cell>
        </row>
        <row r="2397">
          <cell r="A2397" t="str">
            <v>WAGEFI2004</v>
          </cell>
          <cell r="B2397">
            <v>38994</v>
          </cell>
          <cell r="C2397">
            <v>0</v>
          </cell>
        </row>
        <row r="2398">
          <cell r="A2398" t="str">
            <v>WAGEFI2005</v>
          </cell>
          <cell r="B2398" t="str">
            <v>4.00</v>
          </cell>
          <cell r="C2398">
            <v>0</v>
          </cell>
        </row>
        <row r="2399">
          <cell r="A2399" t="str">
            <v>WAGEFI2006</v>
          </cell>
          <cell r="B2399" t="str">
            <v>3.00*</v>
          </cell>
          <cell r="C2399">
            <v>1</v>
          </cell>
        </row>
        <row r="2400">
          <cell r="A2400" t="str">
            <v>WAGEFI2007</v>
          </cell>
          <cell r="B2400" t="str">
            <v>3.60*</v>
          </cell>
          <cell r="C2400">
            <v>1</v>
          </cell>
        </row>
        <row r="2401">
          <cell r="A2401" t="str">
            <v>WAGEFI2008</v>
          </cell>
          <cell r="B2401" t="str">
            <v>4.00*</v>
          </cell>
          <cell r="C2401">
            <v>1</v>
          </cell>
        </row>
        <row r="2402">
          <cell r="A2402" t="str">
            <v>WAGEFR1996</v>
          </cell>
          <cell r="B2402">
            <v>43862</v>
          </cell>
          <cell r="C2402">
            <v>0</v>
          </cell>
        </row>
        <row r="2403">
          <cell r="A2403" t="str">
            <v>WAGEFR1997</v>
          </cell>
          <cell r="B2403">
            <v>38992</v>
          </cell>
          <cell r="C2403">
            <v>0</v>
          </cell>
        </row>
        <row r="2404">
          <cell r="A2404" t="str">
            <v>WAGEFR1998</v>
          </cell>
          <cell r="B2404">
            <v>29221</v>
          </cell>
          <cell r="C2404">
            <v>0</v>
          </cell>
        </row>
        <row r="2405">
          <cell r="A2405" t="str">
            <v>WAGEFR1999</v>
          </cell>
          <cell r="B2405">
            <v>21916</v>
          </cell>
          <cell r="C2405">
            <v>0</v>
          </cell>
        </row>
        <row r="2406">
          <cell r="A2406" t="str">
            <v>WAGEFR2000</v>
          </cell>
          <cell r="B2406">
            <v>29221</v>
          </cell>
          <cell r="C2406">
            <v>0</v>
          </cell>
        </row>
        <row r="2407">
          <cell r="A2407" t="str">
            <v>WAGEFR2001</v>
          </cell>
          <cell r="B2407">
            <v>18295</v>
          </cell>
          <cell r="C2407">
            <v>0</v>
          </cell>
        </row>
        <row r="2408">
          <cell r="A2408" t="str">
            <v>WAGEFR2002</v>
          </cell>
          <cell r="B2408">
            <v>18295</v>
          </cell>
          <cell r="C2408">
            <v>0</v>
          </cell>
        </row>
        <row r="2409">
          <cell r="A2409" t="str">
            <v>WAGEFR2003</v>
          </cell>
          <cell r="B2409">
            <v>14642</v>
          </cell>
          <cell r="C2409">
            <v>0</v>
          </cell>
        </row>
        <row r="2410">
          <cell r="A2410" t="str">
            <v>WAGEFR2004</v>
          </cell>
          <cell r="B2410">
            <v>18295</v>
          </cell>
          <cell r="C2410">
            <v>0</v>
          </cell>
        </row>
        <row r="2411">
          <cell r="A2411" t="str">
            <v>WAGEFR2005</v>
          </cell>
          <cell r="B2411" t="str">
            <v>2.80*</v>
          </cell>
          <cell r="C2411">
            <v>1</v>
          </cell>
        </row>
        <row r="2412">
          <cell r="A2412" t="str">
            <v>WAGEFR2006</v>
          </cell>
          <cell r="B2412" t="str">
            <v>2.40*</v>
          </cell>
          <cell r="C2412">
            <v>1</v>
          </cell>
        </row>
        <row r="2413">
          <cell r="A2413" t="str">
            <v>WAGEFR2007</v>
          </cell>
          <cell r="B2413" t="str">
            <v>2.50*</v>
          </cell>
          <cell r="C2413">
            <v>1</v>
          </cell>
        </row>
        <row r="2414">
          <cell r="A2414" t="str">
            <v>WAGEFR2008</v>
          </cell>
          <cell r="B2414" t="str">
            <v>2.80*</v>
          </cell>
          <cell r="C2414">
            <v>1</v>
          </cell>
        </row>
        <row r="2415">
          <cell r="A2415" t="str">
            <v>WAGEIT1996</v>
          </cell>
          <cell r="B2415">
            <v>38994</v>
          </cell>
          <cell r="C2415">
            <v>0</v>
          </cell>
        </row>
        <row r="2416">
          <cell r="A2416" t="str">
            <v>WAGEIT1997</v>
          </cell>
          <cell r="B2416">
            <v>21976</v>
          </cell>
          <cell r="C2416">
            <v>0</v>
          </cell>
        </row>
        <row r="2417">
          <cell r="A2417" t="str">
            <v>WAGEIT1998</v>
          </cell>
          <cell r="B2417">
            <v>29252</v>
          </cell>
          <cell r="C2417">
            <v>0</v>
          </cell>
        </row>
        <row r="2418">
          <cell r="A2418" t="str">
            <v>WAGEIT1999</v>
          </cell>
          <cell r="B2418">
            <v>10990</v>
          </cell>
          <cell r="C2418">
            <v>0</v>
          </cell>
        </row>
        <row r="2419">
          <cell r="A2419" t="str">
            <v>WAGEIT2000</v>
          </cell>
          <cell r="B2419">
            <v>38992</v>
          </cell>
          <cell r="C2419">
            <v>0</v>
          </cell>
        </row>
        <row r="2420">
          <cell r="A2420" t="str">
            <v>WAGEIT2001</v>
          </cell>
          <cell r="B2420">
            <v>32874</v>
          </cell>
          <cell r="C2420">
            <v>0</v>
          </cell>
        </row>
        <row r="2421">
          <cell r="A2421" t="str">
            <v>WAGEIT2002</v>
          </cell>
          <cell r="B2421">
            <v>25600</v>
          </cell>
          <cell r="C2421">
            <v>0</v>
          </cell>
        </row>
        <row r="2422">
          <cell r="A2422" t="str">
            <v>WAGEIT2003</v>
          </cell>
          <cell r="B2422">
            <v>21947</v>
          </cell>
          <cell r="C2422">
            <v>0</v>
          </cell>
        </row>
        <row r="2423">
          <cell r="A2423" t="str">
            <v>WAGEIT2004</v>
          </cell>
          <cell r="B2423">
            <v>32905</v>
          </cell>
          <cell r="C2423">
            <v>0</v>
          </cell>
        </row>
        <row r="2424">
          <cell r="A2424" t="str">
            <v>WAGEIT2005</v>
          </cell>
          <cell r="B2424" t="str">
            <v>2.70*</v>
          </cell>
          <cell r="C2424">
            <v>1</v>
          </cell>
        </row>
        <row r="2425">
          <cell r="A2425" t="str">
            <v>WAGEIT2006</v>
          </cell>
          <cell r="B2425" t="str">
            <v>2.40*</v>
          </cell>
          <cell r="C2425">
            <v>1</v>
          </cell>
        </row>
        <row r="2426">
          <cell r="A2426" t="str">
            <v>WAGEIT2007</v>
          </cell>
          <cell r="B2426" t="str">
            <v>2.70*</v>
          </cell>
          <cell r="C2426">
            <v>1</v>
          </cell>
        </row>
        <row r="2427">
          <cell r="A2427" t="str">
            <v>WAGEIT2008</v>
          </cell>
          <cell r="B2427" t="str">
            <v>3.00*</v>
          </cell>
          <cell r="C2427">
            <v>1</v>
          </cell>
        </row>
        <row r="2428">
          <cell r="A2428" t="str">
            <v>WAGEJP1996</v>
          </cell>
          <cell r="B2428" t="str">
            <v>-1.30</v>
          </cell>
          <cell r="C2428">
            <v>0</v>
          </cell>
        </row>
        <row r="2429">
          <cell r="A2429" t="str">
            <v>WAGEJP1997</v>
          </cell>
          <cell r="B2429" t="str">
            <v>-3.10</v>
          </cell>
          <cell r="C2429">
            <v>0</v>
          </cell>
        </row>
        <row r="2430">
          <cell r="A2430" t="str">
            <v>WAGEJP1998</v>
          </cell>
          <cell r="B2430">
            <v>11079</v>
          </cell>
          <cell r="C2430">
            <v>0</v>
          </cell>
        </row>
        <row r="2431">
          <cell r="A2431" t="str">
            <v>WAGEJP1999</v>
          </cell>
          <cell r="B2431" t="str">
            <v>-3.00</v>
          </cell>
          <cell r="C2431">
            <v>0</v>
          </cell>
        </row>
        <row r="2432">
          <cell r="A2432" t="str">
            <v>WAGEJP2000</v>
          </cell>
          <cell r="B2432" t="str">
            <v>-6.10</v>
          </cell>
          <cell r="C2432">
            <v>0</v>
          </cell>
        </row>
        <row r="2433">
          <cell r="A2433" t="str">
            <v>WAGEJP2001</v>
          </cell>
          <cell r="B2433">
            <v>43922</v>
          </cell>
          <cell r="C2433">
            <v>0</v>
          </cell>
        </row>
        <row r="2434">
          <cell r="A2434" t="str">
            <v>WAGEJP2002</v>
          </cell>
          <cell r="B2434" t="str">
            <v>-3.10</v>
          </cell>
          <cell r="C2434">
            <v>0</v>
          </cell>
        </row>
        <row r="2435">
          <cell r="A2435" t="str">
            <v>WAGEJP2003</v>
          </cell>
          <cell r="B2435" t="str">
            <v>-3.90</v>
          </cell>
          <cell r="C2435">
            <v>0</v>
          </cell>
        </row>
        <row r="2436">
          <cell r="A2436" t="str">
            <v>WAGEJP2004</v>
          </cell>
          <cell r="B2436" t="str">
            <v>-4.80</v>
          </cell>
          <cell r="C2436">
            <v>0</v>
          </cell>
        </row>
        <row r="2437">
          <cell r="A2437" t="str">
            <v>WAGEJP2005</v>
          </cell>
          <cell r="B2437" t="str">
            <v>-0.80</v>
          </cell>
          <cell r="C2437">
            <v>0</v>
          </cell>
        </row>
        <row r="2438">
          <cell r="A2438" t="str">
            <v>WAGEJP2006</v>
          </cell>
          <cell r="B2438" t="str">
            <v>-0.80*</v>
          </cell>
          <cell r="C2438">
            <v>1</v>
          </cell>
        </row>
        <row r="2439">
          <cell r="A2439" t="str">
            <v>WAGEJP2007</v>
          </cell>
          <cell r="B2439" t="str">
            <v>2.90*</v>
          </cell>
          <cell r="C2439">
            <v>1</v>
          </cell>
        </row>
        <row r="2440">
          <cell r="A2440" t="str">
            <v>WAGEJP2008</v>
          </cell>
          <cell r="B2440" t="str">
            <v>3.10*</v>
          </cell>
          <cell r="C2440">
            <v>1</v>
          </cell>
        </row>
        <row r="2441">
          <cell r="A2441" t="str">
            <v>WAGENO1996</v>
          </cell>
          <cell r="B2441">
            <v>14702</v>
          </cell>
          <cell r="C2441">
            <v>0</v>
          </cell>
        </row>
        <row r="2442">
          <cell r="A2442" t="str">
            <v>WAGENO1997</v>
          </cell>
          <cell r="B2442">
            <v>11049</v>
          </cell>
          <cell r="C2442">
            <v>0</v>
          </cell>
        </row>
        <row r="2443">
          <cell r="A2443" t="str">
            <v>WAGENO1998</v>
          </cell>
          <cell r="B2443">
            <v>43983</v>
          </cell>
          <cell r="C2443">
            <v>0</v>
          </cell>
        </row>
        <row r="2444">
          <cell r="A2444" t="str">
            <v>WAGENO1999</v>
          </cell>
          <cell r="B2444">
            <v>38995</v>
          </cell>
          <cell r="C2444">
            <v>0</v>
          </cell>
        </row>
        <row r="2445">
          <cell r="A2445" t="str">
            <v>WAGENO2000</v>
          </cell>
          <cell r="B2445">
            <v>14702</v>
          </cell>
          <cell r="C2445">
            <v>0</v>
          </cell>
        </row>
        <row r="2446">
          <cell r="A2446" t="str">
            <v>WAGENO2001</v>
          </cell>
          <cell r="B2446">
            <v>29312</v>
          </cell>
          <cell r="C2446">
            <v>0</v>
          </cell>
        </row>
        <row r="2447">
          <cell r="A2447" t="str">
            <v>WAGENO2002</v>
          </cell>
          <cell r="B2447">
            <v>25689</v>
          </cell>
          <cell r="C2447">
            <v>0</v>
          </cell>
        </row>
        <row r="2448">
          <cell r="A2448" t="str">
            <v>WAGENO2003</v>
          </cell>
          <cell r="B2448">
            <v>18354</v>
          </cell>
          <cell r="C2448">
            <v>0</v>
          </cell>
        </row>
        <row r="2449">
          <cell r="A2449" t="str">
            <v>WAGENO2004</v>
          </cell>
          <cell r="B2449">
            <v>18323</v>
          </cell>
          <cell r="C2449">
            <v>0</v>
          </cell>
        </row>
        <row r="2450">
          <cell r="A2450" t="str">
            <v>WAGENO2005</v>
          </cell>
          <cell r="B2450">
            <v>11018</v>
          </cell>
          <cell r="C2450">
            <v>0</v>
          </cell>
        </row>
        <row r="2451">
          <cell r="A2451" t="str">
            <v>WAGENO2006</v>
          </cell>
          <cell r="B2451" t="str">
            <v>4.20*</v>
          </cell>
          <cell r="C2451">
            <v>1</v>
          </cell>
        </row>
        <row r="2452">
          <cell r="A2452" t="str">
            <v>WAGENO2007</v>
          </cell>
          <cell r="B2452" t="str">
            <v>4.80*</v>
          </cell>
          <cell r="C2452">
            <v>1</v>
          </cell>
        </row>
        <row r="2453">
          <cell r="A2453" t="str">
            <v>WAGENO2008</v>
          </cell>
          <cell r="B2453" t="str">
            <v>4.60*</v>
          </cell>
          <cell r="C2453">
            <v>1</v>
          </cell>
        </row>
        <row r="2454">
          <cell r="A2454" t="str">
            <v>WAGESE1996</v>
          </cell>
          <cell r="B2454">
            <v>22068</v>
          </cell>
          <cell r="C2454">
            <v>0</v>
          </cell>
        </row>
        <row r="2455">
          <cell r="A2455" t="str">
            <v>WAGESE1997</v>
          </cell>
          <cell r="B2455">
            <v>18354</v>
          </cell>
          <cell r="C2455">
            <v>0</v>
          </cell>
        </row>
        <row r="2456">
          <cell r="A2456" t="str">
            <v>WAGESE1998</v>
          </cell>
          <cell r="B2456">
            <v>18323</v>
          </cell>
          <cell r="C2456">
            <v>0</v>
          </cell>
        </row>
        <row r="2457">
          <cell r="A2457" t="str">
            <v>WAGESE1999</v>
          </cell>
          <cell r="B2457">
            <v>29221</v>
          </cell>
          <cell r="C2457">
            <v>0</v>
          </cell>
        </row>
        <row r="2458">
          <cell r="A2458" t="str">
            <v>WAGESE2000</v>
          </cell>
          <cell r="B2458">
            <v>11018</v>
          </cell>
          <cell r="C2458">
            <v>0</v>
          </cell>
        </row>
        <row r="2459">
          <cell r="A2459" t="str">
            <v>WAGESE2001</v>
          </cell>
          <cell r="B2459">
            <v>32905</v>
          </cell>
          <cell r="C2459">
            <v>0</v>
          </cell>
        </row>
        <row r="2460">
          <cell r="A2460" t="str">
            <v>WAGESE2002</v>
          </cell>
          <cell r="B2460">
            <v>14671</v>
          </cell>
          <cell r="C2460">
            <v>0</v>
          </cell>
        </row>
        <row r="2461">
          <cell r="A2461" t="str">
            <v>WAGESE2003</v>
          </cell>
          <cell r="B2461">
            <v>32905</v>
          </cell>
          <cell r="C2461">
            <v>0</v>
          </cell>
        </row>
        <row r="2462">
          <cell r="A2462" t="str">
            <v>WAGESE2004</v>
          </cell>
          <cell r="B2462">
            <v>25600</v>
          </cell>
          <cell r="C2462">
            <v>0</v>
          </cell>
        </row>
        <row r="2463">
          <cell r="A2463" t="str">
            <v>WAGESE2005</v>
          </cell>
          <cell r="B2463" t="str">
            <v>3.00</v>
          </cell>
          <cell r="C2463">
            <v>0</v>
          </cell>
        </row>
        <row r="2464">
          <cell r="A2464" t="str">
            <v>WAGESE2006</v>
          </cell>
          <cell r="B2464" t="str">
            <v>3.30*</v>
          </cell>
          <cell r="C2464">
            <v>1</v>
          </cell>
        </row>
        <row r="2465">
          <cell r="A2465" t="str">
            <v>WAGESE2007</v>
          </cell>
          <cell r="B2465" t="str">
            <v>4.00*</v>
          </cell>
          <cell r="C2465">
            <v>1</v>
          </cell>
        </row>
        <row r="2466">
          <cell r="A2466" t="str">
            <v>WAGESE2008</v>
          </cell>
          <cell r="B2466" t="str">
            <v>3.80*</v>
          </cell>
          <cell r="C2466">
            <v>1</v>
          </cell>
        </row>
        <row r="2467">
          <cell r="A2467" t="str">
            <v>WAGESP1996</v>
          </cell>
          <cell r="B2467">
            <v>18354</v>
          </cell>
          <cell r="C2467">
            <v>0</v>
          </cell>
        </row>
        <row r="2468">
          <cell r="A2468" t="str">
            <v>WAGESP1997</v>
          </cell>
          <cell r="B2468">
            <v>38994</v>
          </cell>
          <cell r="C2468">
            <v>0</v>
          </cell>
        </row>
        <row r="2469">
          <cell r="A2469" t="str">
            <v>WAGESP1998</v>
          </cell>
          <cell r="B2469">
            <v>29252</v>
          </cell>
          <cell r="C2469">
            <v>0</v>
          </cell>
        </row>
        <row r="2470">
          <cell r="A2470" t="str">
            <v>WAGESP1999</v>
          </cell>
          <cell r="B2470">
            <v>21947</v>
          </cell>
          <cell r="C2470">
            <v>0</v>
          </cell>
        </row>
        <row r="2471">
          <cell r="A2471" t="str">
            <v>WAGESP2000</v>
          </cell>
          <cell r="B2471">
            <v>14642</v>
          </cell>
          <cell r="C2471">
            <v>0</v>
          </cell>
        </row>
        <row r="2472">
          <cell r="A2472" t="str">
            <v>WAGESP2001</v>
          </cell>
          <cell r="B2472">
            <v>29281</v>
          </cell>
          <cell r="C2472">
            <v>0</v>
          </cell>
        </row>
        <row r="2473">
          <cell r="A2473" t="str">
            <v>WAGESP2002</v>
          </cell>
          <cell r="B2473">
            <v>43922</v>
          </cell>
          <cell r="C2473">
            <v>0</v>
          </cell>
        </row>
        <row r="2474">
          <cell r="A2474" t="str">
            <v>WAGESP2003</v>
          </cell>
          <cell r="B2474">
            <v>11049</v>
          </cell>
          <cell r="C2474">
            <v>0</v>
          </cell>
        </row>
        <row r="2475">
          <cell r="A2475" t="str">
            <v>WAGESP2004</v>
          </cell>
          <cell r="B2475">
            <v>18323</v>
          </cell>
          <cell r="C2475">
            <v>0</v>
          </cell>
        </row>
        <row r="2476">
          <cell r="A2476" t="str">
            <v>WAGESP2005</v>
          </cell>
          <cell r="B2476" t="str">
            <v>2.40*</v>
          </cell>
          <cell r="C2476">
            <v>1</v>
          </cell>
        </row>
        <row r="2477">
          <cell r="A2477" t="str">
            <v>WAGESP2006</v>
          </cell>
          <cell r="B2477" t="str">
            <v>2.20*</v>
          </cell>
          <cell r="C2477">
            <v>1</v>
          </cell>
        </row>
        <row r="2478">
          <cell r="A2478" t="str">
            <v>WAGESP2007</v>
          </cell>
          <cell r="B2478" t="str">
            <v>3.60*</v>
          </cell>
          <cell r="C2478">
            <v>1</v>
          </cell>
        </row>
        <row r="2479">
          <cell r="A2479" t="str">
            <v>WAGESP2008</v>
          </cell>
          <cell r="B2479" t="str">
            <v>3.90*</v>
          </cell>
          <cell r="C2479">
            <v>1</v>
          </cell>
        </row>
        <row r="2480">
          <cell r="A2480" t="str">
            <v>WAGEUK1996</v>
          </cell>
          <cell r="B2480">
            <v>14702</v>
          </cell>
          <cell r="C2480">
            <v>0</v>
          </cell>
        </row>
        <row r="2481">
          <cell r="A2481" t="str">
            <v>WAGEUK1997</v>
          </cell>
          <cell r="B2481">
            <v>14702</v>
          </cell>
          <cell r="C2481">
            <v>0</v>
          </cell>
        </row>
        <row r="2482">
          <cell r="A2482" t="str">
            <v>WAGEUK1998</v>
          </cell>
          <cell r="B2482">
            <v>22007</v>
          </cell>
          <cell r="C2482">
            <v>0</v>
          </cell>
        </row>
        <row r="2483">
          <cell r="A2483" t="str">
            <v>WAGEUK1999</v>
          </cell>
          <cell r="B2483" t="str">
            <v>5.00*</v>
          </cell>
          <cell r="C2483">
            <v>1</v>
          </cell>
        </row>
        <row r="2484">
          <cell r="A2484" t="str">
            <v>WAGEUK2000</v>
          </cell>
          <cell r="B2484" t="str">
            <v>4.20*</v>
          </cell>
          <cell r="C2484">
            <v>1</v>
          </cell>
        </row>
        <row r="2485">
          <cell r="A2485" t="str">
            <v>WAGEUK2001</v>
          </cell>
          <cell r="B2485" t="str">
            <v>3.20*</v>
          </cell>
          <cell r="C2485">
            <v>1</v>
          </cell>
        </row>
        <row r="2486">
          <cell r="A2486" t="str">
            <v>WAGEUS1996</v>
          </cell>
          <cell r="B2486">
            <v>29252</v>
          </cell>
          <cell r="C2486">
            <v>0</v>
          </cell>
        </row>
        <row r="2487">
          <cell r="A2487" t="str">
            <v>WAGEUS1997</v>
          </cell>
          <cell r="B2487">
            <v>32905</v>
          </cell>
          <cell r="C2487">
            <v>0</v>
          </cell>
        </row>
        <row r="2488">
          <cell r="A2488" t="str">
            <v>WAGEUS1998</v>
          </cell>
          <cell r="B2488">
            <v>14671</v>
          </cell>
          <cell r="C2488">
            <v>0</v>
          </cell>
        </row>
        <row r="2489">
          <cell r="A2489" t="str">
            <v>WAGEUS1999</v>
          </cell>
          <cell r="B2489">
            <v>43891</v>
          </cell>
          <cell r="C2489">
            <v>0</v>
          </cell>
        </row>
        <row r="2490">
          <cell r="A2490" t="str">
            <v>WAGEUS2000</v>
          </cell>
          <cell r="B2490">
            <v>14702</v>
          </cell>
          <cell r="C2490">
            <v>0</v>
          </cell>
        </row>
        <row r="2491">
          <cell r="A2491" t="str">
            <v>WAGEUS2001</v>
          </cell>
          <cell r="B2491">
            <v>11049</v>
          </cell>
          <cell r="C2491">
            <v>0</v>
          </cell>
        </row>
        <row r="2492">
          <cell r="A2492" t="str">
            <v>WAGEUS2002</v>
          </cell>
          <cell r="B2492">
            <v>21976</v>
          </cell>
          <cell r="C2492">
            <v>0</v>
          </cell>
        </row>
        <row r="2493">
          <cell r="A2493" t="str">
            <v>WAGEUS2003</v>
          </cell>
          <cell r="B2493">
            <v>29281</v>
          </cell>
          <cell r="C2493">
            <v>0</v>
          </cell>
        </row>
        <row r="2494">
          <cell r="A2494" t="str">
            <v>WAGEUS2004</v>
          </cell>
          <cell r="B2494">
            <v>25628</v>
          </cell>
          <cell r="C2494">
            <v>0</v>
          </cell>
        </row>
        <row r="2495">
          <cell r="A2495" t="str">
            <v>WAGEUS2005</v>
          </cell>
          <cell r="B2495">
            <v>11018</v>
          </cell>
          <cell r="C2495">
            <v>0</v>
          </cell>
        </row>
        <row r="2496">
          <cell r="A2496" t="str">
            <v>WAGEUS2006</v>
          </cell>
          <cell r="B2496" t="str">
            <v>3.10*</v>
          </cell>
          <cell r="C2496">
            <v>1</v>
          </cell>
        </row>
        <row r="2497">
          <cell r="A2497" t="str">
            <v>WAGEUS2007</v>
          </cell>
          <cell r="B2497" t="str">
            <v>3.50*</v>
          </cell>
          <cell r="C2497">
            <v>1</v>
          </cell>
        </row>
        <row r="2498">
          <cell r="A2498" t="str">
            <v>WAGEUS2008</v>
          </cell>
          <cell r="B2498" t="str">
            <v>3.00*</v>
          </cell>
          <cell r="C249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suse puu"/>
      <sheetName val="Loan - flat"/>
      <sheetName val="Loan - furniture"/>
      <sheetName val="Loan - car"/>
    </sheetNames>
    <sheetDataSet>
      <sheetData sheetId="0" refreshError="1"/>
      <sheetData sheetId="1" refreshError="1"/>
      <sheetData sheetId="2" refreshError="1">
        <row r="8">
          <cell r="F8">
            <v>30</v>
          </cell>
        </row>
        <row r="17">
          <cell r="I17" t="str">
            <v>Year</v>
          </cell>
          <cell r="J17" t="str">
            <v>Cumulative Interest</v>
          </cell>
          <cell r="K17" t="str">
            <v>Cumulative Principal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1" topLeftCell="B1" activePane="topRight" state="frozen"/>
      <selection pane="topRight" activeCell="F7" sqref="F7"/>
    </sheetView>
  </sheetViews>
  <sheetFormatPr defaultColWidth="8.85546875" defaultRowHeight="15"/>
  <cols>
    <col min="1" max="1" width="37.85546875" style="285" customWidth="1"/>
    <col min="2" max="2" width="9.140625" style="285" hidden="1" customWidth="1"/>
    <col min="3" max="3" width="10.7109375" style="285" hidden="1" customWidth="1"/>
    <col min="4" max="19" width="9.85546875" style="285" bestFit="1" customWidth="1"/>
    <col min="20" max="16384" width="8.85546875" style="285"/>
  </cols>
  <sheetData>
    <row r="1" spans="1:19">
      <c r="A1" s="283"/>
      <c r="B1" s="284">
        <v>2017</v>
      </c>
      <c r="C1" s="284">
        <v>2018</v>
      </c>
      <c r="D1" s="284">
        <v>2019</v>
      </c>
      <c r="E1" s="284">
        <v>2020</v>
      </c>
      <c r="F1" s="284">
        <v>2021</v>
      </c>
      <c r="G1" s="284">
        <v>2022</v>
      </c>
      <c r="H1" s="284">
        <v>2023</v>
      </c>
      <c r="I1" s="284">
        <v>2024</v>
      </c>
      <c r="J1" s="284">
        <v>2025</v>
      </c>
      <c r="K1" s="284">
        <v>2026</v>
      </c>
      <c r="L1" s="284">
        <v>2027</v>
      </c>
      <c r="M1" s="284">
        <v>2028</v>
      </c>
      <c r="N1" s="284">
        <v>2029</v>
      </c>
      <c r="O1" s="284">
        <v>2030</v>
      </c>
      <c r="P1" s="284">
        <v>2031</v>
      </c>
      <c r="Q1" s="284">
        <v>2032</v>
      </c>
      <c r="R1" s="284">
        <v>2033</v>
      </c>
      <c r="S1" s="284">
        <v>2034</v>
      </c>
    </row>
    <row r="2" spans="1:19" ht="29.1" customHeight="1">
      <c r="A2" s="286" t="s">
        <v>204</v>
      </c>
      <c r="B2" s="287">
        <v>103000</v>
      </c>
      <c r="C2" s="287">
        <v>104000</v>
      </c>
      <c r="D2" s="287">
        <v>107000</v>
      </c>
      <c r="E2" s="287">
        <v>107000</v>
      </c>
      <c r="F2" s="287">
        <v>107000</v>
      </c>
      <c r="G2" s="287">
        <v>107000</v>
      </c>
      <c r="H2" s="287">
        <v>107000</v>
      </c>
      <c r="I2" s="287">
        <v>107000</v>
      </c>
      <c r="J2" s="287">
        <v>107000</v>
      </c>
      <c r="K2" s="287">
        <v>107000</v>
      </c>
      <c r="L2" s="287">
        <v>107000</v>
      </c>
      <c r="M2" s="287">
        <v>107000</v>
      </c>
      <c r="N2" s="287">
        <v>107000</v>
      </c>
      <c r="O2" s="287">
        <v>107000</v>
      </c>
      <c r="P2" s="287">
        <v>107000</v>
      </c>
      <c r="Q2" s="287">
        <v>107000</v>
      </c>
      <c r="R2" s="287">
        <v>107000</v>
      </c>
      <c r="S2" s="287">
        <v>107000</v>
      </c>
    </row>
    <row r="3" spans="1:19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19">
      <c r="A4" s="290"/>
      <c r="B4" s="312" t="s">
        <v>198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4"/>
    </row>
    <row r="5" spans="1:19">
      <c r="A5" s="291" t="s">
        <v>205</v>
      </c>
      <c r="B5" s="287">
        <f t="shared" ref="B5:O5" si="0">+B2*0.995</f>
        <v>102485</v>
      </c>
      <c r="C5" s="287">
        <f t="shared" si="0"/>
        <v>103480</v>
      </c>
      <c r="D5" s="287">
        <f t="shared" si="0"/>
        <v>106465</v>
      </c>
      <c r="E5" s="287">
        <f t="shared" si="0"/>
        <v>106465</v>
      </c>
      <c r="F5" s="302">
        <f t="shared" si="0"/>
        <v>106465</v>
      </c>
      <c r="G5" s="287">
        <f t="shared" si="0"/>
        <v>106465</v>
      </c>
      <c r="H5" s="287">
        <f t="shared" si="0"/>
        <v>106465</v>
      </c>
      <c r="I5" s="287">
        <f t="shared" si="0"/>
        <v>106465</v>
      </c>
      <c r="J5" s="287">
        <f t="shared" si="0"/>
        <v>106465</v>
      </c>
      <c r="K5" s="287">
        <f t="shared" si="0"/>
        <v>106465</v>
      </c>
      <c r="L5" s="287">
        <f t="shared" si="0"/>
        <v>106465</v>
      </c>
      <c r="M5" s="287">
        <f t="shared" si="0"/>
        <v>106465</v>
      </c>
      <c r="N5" s="287">
        <f t="shared" si="0"/>
        <v>106465</v>
      </c>
      <c r="O5" s="287">
        <f t="shared" si="0"/>
        <v>106465</v>
      </c>
      <c r="P5" s="287">
        <f>+P2*0.995</f>
        <v>106465</v>
      </c>
      <c r="Q5" s="287">
        <f>+Q2*0.995</f>
        <v>106465</v>
      </c>
      <c r="R5" s="287">
        <f>+R2*0.995</f>
        <v>106465</v>
      </c>
      <c r="S5" s="287">
        <f>+S2*0.995</f>
        <v>106465</v>
      </c>
    </row>
    <row r="6" spans="1:19" ht="30" customHeight="1">
      <c r="A6" s="286" t="s">
        <v>206</v>
      </c>
      <c r="B6" s="292">
        <f t="shared" ref="B6:S6" si="1">+B5/B2</f>
        <v>0.995</v>
      </c>
      <c r="C6" s="292">
        <f t="shared" si="1"/>
        <v>0.995</v>
      </c>
      <c r="D6" s="292">
        <f t="shared" si="1"/>
        <v>0.995</v>
      </c>
      <c r="E6" s="292">
        <f t="shared" si="1"/>
        <v>0.995</v>
      </c>
      <c r="F6" s="292">
        <f t="shared" si="1"/>
        <v>0.995</v>
      </c>
      <c r="G6" s="292">
        <f t="shared" si="1"/>
        <v>0.995</v>
      </c>
      <c r="H6" s="292">
        <f t="shared" si="1"/>
        <v>0.995</v>
      </c>
      <c r="I6" s="292">
        <f t="shared" si="1"/>
        <v>0.995</v>
      </c>
      <c r="J6" s="292">
        <f t="shared" si="1"/>
        <v>0.995</v>
      </c>
      <c r="K6" s="292">
        <f t="shared" si="1"/>
        <v>0.995</v>
      </c>
      <c r="L6" s="292">
        <f t="shared" si="1"/>
        <v>0.995</v>
      </c>
      <c r="M6" s="292">
        <f t="shared" si="1"/>
        <v>0.995</v>
      </c>
      <c r="N6" s="292">
        <f t="shared" si="1"/>
        <v>0.995</v>
      </c>
      <c r="O6" s="292">
        <f t="shared" si="1"/>
        <v>0.995</v>
      </c>
      <c r="P6" s="292">
        <f t="shared" si="1"/>
        <v>0.995</v>
      </c>
      <c r="Q6" s="292">
        <f t="shared" si="1"/>
        <v>0.995</v>
      </c>
      <c r="R6" s="292">
        <f t="shared" si="1"/>
        <v>0.995</v>
      </c>
      <c r="S6" s="292">
        <f t="shared" si="1"/>
        <v>0.995</v>
      </c>
    </row>
    <row r="7" spans="1:19">
      <c r="A7" s="291" t="s">
        <v>207</v>
      </c>
      <c r="B7" s="293">
        <f>+B8/B5/365*1000</f>
        <v>80.166474078064212</v>
      </c>
      <c r="C7" s="293">
        <f>+C8/C5/365*1000</f>
        <v>82.647012724317065</v>
      </c>
      <c r="D7" s="293">
        <f>+D8/D5/365*1000</f>
        <v>83.103866535339606</v>
      </c>
      <c r="E7" s="293">
        <f>+E8/E5/365*1000</f>
        <v>88.760972961079887</v>
      </c>
      <c r="F7" s="303">
        <f t="shared" ref="F7:O7" si="2">+E7*1.005</f>
        <v>89.204777825885273</v>
      </c>
      <c r="G7" s="293">
        <f t="shared" si="2"/>
        <v>89.650801715014694</v>
      </c>
      <c r="H7" s="293">
        <f t="shared" si="2"/>
        <v>90.099055723589757</v>
      </c>
      <c r="I7" s="293">
        <f t="shared" si="2"/>
        <v>90.549551002207693</v>
      </c>
      <c r="J7" s="293">
        <f t="shared" si="2"/>
        <v>91.002298757218725</v>
      </c>
      <c r="K7" s="293">
        <f t="shared" si="2"/>
        <v>91.457310251004813</v>
      </c>
      <c r="L7" s="293">
        <f t="shared" si="2"/>
        <v>91.914596802259823</v>
      </c>
      <c r="M7" s="293">
        <f t="shared" si="2"/>
        <v>92.374169786271111</v>
      </c>
      <c r="N7" s="293">
        <f t="shared" si="2"/>
        <v>92.836040635202451</v>
      </c>
      <c r="O7" s="293">
        <f t="shared" si="2"/>
        <v>93.300220838378451</v>
      </c>
      <c r="P7" s="293">
        <f>+O7*1.005</f>
        <v>93.766721942570328</v>
      </c>
      <c r="Q7" s="293">
        <f>+P7*1.005</f>
        <v>94.235555552283174</v>
      </c>
      <c r="R7" s="293">
        <f>+Q7*1.005</f>
        <v>94.706733330044585</v>
      </c>
      <c r="S7" s="293">
        <f>+R7*1.005</f>
        <v>95.180266996694797</v>
      </c>
    </row>
    <row r="8" spans="1:19">
      <c r="A8" s="294" t="s">
        <v>208</v>
      </c>
      <c r="B8" s="295">
        <v>2998789.3</v>
      </c>
      <c r="C8" s="295">
        <v>3121594.2</v>
      </c>
      <c r="D8" s="295">
        <v>3229393.4</v>
      </c>
      <c r="E8" s="295">
        <v>3449227</v>
      </c>
      <c r="F8" s="304">
        <v>3330092.4</v>
      </c>
      <c r="G8" s="295">
        <f t="shared" ref="G8:O8" si="3">(G7*365*G5)/1000</f>
        <v>3483805.5006749998</v>
      </c>
      <c r="H8" s="295">
        <f t="shared" si="3"/>
        <v>3501224.5281783743</v>
      </c>
      <c r="I8" s="295">
        <f t="shared" si="3"/>
        <v>3518730.6508192657</v>
      </c>
      <c r="J8" s="295">
        <f t="shared" si="3"/>
        <v>3536324.3040733612</v>
      </c>
      <c r="K8" s="295">
        <f t="shared" si="3"/>
        <v>3554005.9255937277</v>
      </c>
      <c r="L8" s="295">
        <f t="shared" si="3"/>
        <v>3571775.9552216958</v>
      </c>
      <c r="M8" s="295">
        <f t="shared" si="3"/>
        <v>3589634.8349978039</v>
      </c>
      <c r="N8" s="295">
        <f t="shared" si="3"/>
        <v>3607583.0091727925</v>
      </c>
      <c r="O8" s="295">
        <f t="shared" si="3"/>
        <v>3625620.9242186565</v>
      </c>
      <c r="P8" s="295">
        <f>(P7*365*P5)/1000</f>
        <v>3643749.0288397488</v>
      </c>
      <c r="Q8" s="295">
        <f>(Q7*365*Q5)/1000</f>
        <v>3661967.7739839475</v>
      </c>
      <c r="R8" s="295">
        <f>(R7*365*R5)/1000</f>
        <v>3680277.612853867</v>
      </c>
      <c r="S8" s="295">
        <f>(S7*365*S5)/1000</f>
        <v>3698679.000918136</v>
      </c>
    </row>
    <row r="9" spans="1:19">
      <c r="A9" s="294" t="s">
        <v>209</v>
      </c>
      <c r="B9" s="295">
        <v>1600778.9</v>
      </c>
      <c r="C9" s="295">
        <v>1629898.7</v>
      </c>
      <c r="D9" s="295">
        <v>1642616.2</v>
      </c>
      <c r="E9" s="295">
        <v>1458830</v>
      </c>
      <c r="F9" s="295">
        <v>1606933.3</v>
      </c>
      <c r="G9" s="295">
        <f>+F9</f>
        <v>1606933.3</v>
      </c>
      <c r="H9" s="295">
        <f t="shared" ref="H9:O9" si="4">+G9</f>
        <v>1606933.3</v>
      </c>
      <c r="I9" s="295">
        <f t="shared" si="4"/>
        <v>1606933.3</v>
      </c>
      <c r="J9" s="295">
        <f t="shared" si="4"/>
        <v>1606933.3</v>
      </c>
      <c r="K9" s="295">
        <f t="shared" si="4"/>
        <v>1606933.3</v>
      </c>
      <c r="L9" s="295">
        <f t="shared" si="4"/>
        <v>1606933.3</v>
      </c>
      <c r="M9" s="295">
        <f t="shared" si="4"/>
        <v>1606933.3</v>
      </c>
      <c r="N9" s="295">
        <f t="shared" si="4"/>
        <v>1606933.3</v>
      </c>
      <c r="O9" s="295">
        <f t="shared" si="4"/>
        <v>1606933.3</v>
      </c>
      <c r="P9" s="295">
        <f>+O9</f>
        <v>1606933.3</v>
      </c>
      <c r="Q9" s="295">
        <f>+P9</f>
        <v>1606933.3</v>
      </c>
      <c r="R9" s="295">
        <f>+Q9</f>
        <v>1606933.3</v>
      </c>
      <c r="S9" s="295">
        <f>+R9</f>
        <v>1606933.3</v>
      </c>
    </row>
    <row r="10" spans="1:19">
      <c r="A10" s="294" t="s">
        <v>210</v>
      </c>
      <c r="B10" s="295">
        <f t="shared" ref="B10:S10" si="5">+B8+B9</f>
        <v>4599568.1999999993</v>
      </c>
      <c r="C10" s="295">
        <f t="shared" si="5"/>
        <v>4751492.9000000004</v>
      </c>
      <c r="D10" s="295">
        <f t="shared" si="5"/>
        <v>4872009.5999999996</v>
      </c>
      <c r="E10" s="295">
        <f t="shared" si="5"/>
        <v>4908057</v>
      </c>
      <c r="F10" s="295">
        <f t="shared" si="5"/>
        <v>4937025.7</v>
      </c>
      <c r="G10" s="295">
        <f t="shared" si="5"/>
        <v>5090738.8006750001</v>
      </c>
      <c r="H10" s="295">
        <f t="shared" si="5"/>
        <v>5108157.8281783741</v>
      </c>
      <c r="I10" s="295">
        <f t="shared" si="5"/>
        <v>5125663.950819266</v>
      </c>
      <c r="J10" s="295">
        <f t="shared" si="5"/>
        <v>5143257.6040733615</v>
      </c>
      <c r="K10" s="295">
        <f t="shared" si="5"/>
        <v>5160939.225593728</v>
      </c>
      <c r="L10" s="295">
        <f t="shared" si="5"/>
        <v>5178709.2552216956</v>
      </c>
      <c r="M10" s="295">
        <f t="shared" si="5"/>
        <v>5196568.1349978037</v>
      </c>
      <c r="N10" s="295">
        <f t="shared" si="5"/>
        <v>5214516.3091727924</v>
      </c>
      <c r="O10" s="295">
        <f t="shared" si="5"/>
        <v>5232554.2242186563</v>
      </c>
      <c r="P10" s="295">
        <f t="shared" si="5"/>
        <v>5250682.3288397491</v>
      </c>
      <c r="Q10" s="295">
        <f t="shared" si="5"/>
        <v>5268901.0739839477</v>
      </c>
      <c r="R10" s="295">
        <f t="shared" si="5"/>
        <v>5287210.9128538668</v>
      </c>
      <c r="S10" s="295">
        <f t="shared" si="5"/>
        <v>5305612.3009181358</v>
      </c>
    </row>
    <row r="11" spans="1:19">
      <c r="A11" s="294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7"/>
      <c r="S11" s="297"/>
    </row>
    <row r="12" spans="1:19">
      <c r="A12" s="294" t="s">
        <v>211</v>
      </c>
      <c r="B12" s="295">
        <v>5249017</v>
      </c>
      <c r="C12" s="295">
        <v>5436792</v>
      </c>
      <c r="D12" s="295">
        <v>5495790</v>
      </c>
      <c r="E12" s="295">
        <v>5478754</v>
      </c>
      <c r="F12" s="295">
        <v>5552520</v>
      </c>
      <c r="G12" s="295">
        <f t="shared" ref="G12:O12" si="6">(G10)/(1-G15)</f>
        <v>5989104.4713823535</v>
      </c>
      <c r="H12" s="295">
        <f t="shared" si="6"/>
        <v>6009597.4449157342</v>
      </c>
      <c r="I12" s="295">
        <f t="shared" si="6"/>
        <v>6030192.8833167842</v>
      </c>
      <c r="J12" s="295">
        <f t="shared" si="6"/>
        <v>6050891.2989098374</v>
      </c>
      <c r="K12" s="295">
        <f t="shared" si="6"/>
        <v>6071693.2065808568</v>
      </c>
      <c r="L12" s="295">
        <f t="shared" si="6"/>
        <v>6092599.1237902306</v>
      </c>
      <c r="M12" s="295">
        <f t="shared" si="6"/>
        <v>6113609.5705856513</v>
      </c>
      <c r="N12" s="295">
        <f t="shared" si="6"/>
        <v>6134725.0696150502</v>
      </c>
      <c r="O12" s="295">
        <f t="shared" si="6"/>
        <v>6155946.1461395957</v>
      </c>
      <c r="P12" s="295">
        <f>(P10)/(1-P15)</f>
        <v>6177273.3280467642</v>
      </c>
      <c r="Q12" s="295">
        <f>(Q10)/(1-Q15)</f>
        <v>6198707.1458634678</v>
      </c>
      <c r="R12" s="295">
        <f>(R10)/(1-R15)</f>
        <v>6220248.132769255</v>
      </c>
      <c r="S12" s="295">
        <f>(S10)/(1-S15)</f>
        <v>6241896.8246095721</v>
      </c>
    </row>
    <row r="13" spans="1:19">
      <c r="A13" s="294" t="s">
        <v>212</v>
      </c>
      <c r="B13" s="295">
        <f t="shared" ref="B13:O13" si="7">+B12/365</f>
        <v>14380.868493150685</v>
      </c>
      <c r="C13" s="295">
        <f t="shared" si="7"/>
        <v>14895.320547945206</v>
      </c>
      <c r="D13" s="295">
        <f t="shared" si="7"/>
        <v>15056.95890410959</v>
      </c>
      <c r="E13" s="295">
        <f t="shared" si="7"/>
        <v>15010.284931506849</v>
      </c>
      <c r="F13" s="295">
        <f t="shared" si="7"/>
        <v>15212.383561643835</v>
      </c>
      <c r="G13" s="295">
        <f t="shared" si="7"/>
        <v>16408.505401047543</v>
      </c>
      <c r="H13" s="295">
        <f t="shared" si="7"/>
        <v>16464.650534015709</v>
      </c>
      <c r="I13" s="295">
        <f t="shared" si="7"/>
        <v>16521.076392648723</v>
      </c>
      <c r="J13" s="295">
        <f t="shared" si="7"/>
        <v>16577.784380574896</v>
      </c>
      <c r="K13" s="295">
        <f t="shared" si="7"/>
        <v>16634.775908440704</v>
      </c>
      <c r="L13" s="295">
        <f t="shared" si="7"/>
        <v>16692.052393945836</v>
      </c>
      <c r="M13" s="295">
        <f t="shared" si="7"/>
        <v>16749.615261878498</v>
      </c>
      <c r="N13" s="295">
        <f t="shared" si="7"/>
        <v>16807.465944150823</v>
      </c>
      <c r="O13" s="295">
        <f t="shared" si="7"/>
        <v>16865.605879834508</v>
      </c>
      <c r="P13" s="295">
        <f>+P12/365</f>
        <v>16924.036515196614</v>
      </c>
      <c r="Q13" s="295">
        <f>+Q12/365</f>
        <v>16982.759303735529</v>
      </c>
      <c r="R13" s="295">
        <f>+R12/365</f>
        <v>17041.775706217137</v>
      </c>
      <c r="S13" s="295">
        <f>+S12/365</f>
        <v>17101.087190711158</v>
      </c>
    </row>
    <row r="14" spans="1:19">
      <c r="A14" s="294" t="s">
        <v>213</v>
      </c>
      <c r="B14" s="295">
        <f t="shared" ref="B14:O14" si="8">+B12-B10</f>
        <v>649448.80000000075</v>
      </c>
      <c r="C14" s="295">
        <f t="shared" si="8"/>
        <v>685299.09999999963</v>
      </c>
      <c r="D14" s="295">
        <f t="shared" si="8"/>
        <v>623780.40000000037</v>
      </c>
      <c r="E14" s="295">
        <f t="shared" si="8"/>
        <v>570697</v>
      </c>
      <c r="F14" s="295">
        <f t="shared" si="8"/>
        <v>615494.29999999981</v>
      </c>
      <c r="G14" s="295">
        <f t="shared" si="8"/>
        <v>898365.67070735339</v>
      </c>
      <c r="H14" s="295">
        <f t="shared" si="8"/>
        <v>901439.61673736013</v>
      </c>
      <c r="I14" s="295">
        <f t="shared" si="8"/>
        <v>904528.93249751814</v>
      </c>
      <c r="J14" s="295">
        <f t="shared" si="8"/>
        <v>907633.69483647589</v>
      </c>
      <c r="K14" s="295">
        <f t="shared" si="8"/>
        <v>910753.9809871288</v>
      </c>
      <c r="L14" s="295">
        <f t="shared" si="8"/>
        <v>913889.86856853496</v>
      </c>
      <c r="M14" s="295">
        <f t="shared" si="8"/>
        <v>917041.43558784761</v>
      </c>
      <c r="N14" s="295">
        <f t="shared" si="8"/>
        <v>920208.76044225786</v>
      </c>
      <c r="O14" s="295">
        <f t="shared" si="8"/>
        <v>923391.92192093935</v>
      </c>
      <c r="P14" s="295">
        <f>+P12-P10</f>
        <v>926590.99920701515</v>
      </c>
      <c r="Q14" s="295">
        <f>+Q12-Q10</f>
        <v>929806.07187952008</v>
      </c>
      <c r="R14" s="295">
        <f>+R12-R10</f>
        <v>933037.21991538815</v>
      </c>
      <c r="S14" s="295">
        <f>+S12-S10</f>
        <v>936284.52369143628</v>
      </c>
    </row>
    <row r="15" spans="1:19">
      <c r="A15" s="294" t="s">
        <v>214</v>
      </c>
      <c r="B15" s="298">
        <f>+B14/B12</f>
        <v>0.12372769987218574</v>
      </c>
      <c r="C15" s="298">
        <f>+C14/C12</f>
        <v>0.12604843076578975</v>
      </c>
      <c r="D15" s="298">
        <f>+D14/D12</f>
        <v>0.1135014984196995</v>
      </c>
      <c r="E15" s="298">
        <f>+E14/E12</f>
        <v>0.10416547266038957</v>
      </c>
      <c r="F15" s="298">
        <f>+F14/F12</f>
        <v>0.1108495421898525</v>
      </c>
      <c r="G15" s="298">
        <v>0.15</v>
      </c>
      <c r="H15" s="298">
        <v>0.15</v>
      </c>
      <c r="I15" s="298">
        <v>0.15</v>
      </c>
      <c r="J15" s="298">
        <v>0.15</v>
      </c>
      <c r="K15" s="298">
        <v>0.15</v>
      </c>
      <c r="L15" s="298">
        <v>0.15</v>
      </c>
      <c r="M15" s="298">
        <v>0.15</v>
      </c>
      <c r="N15" s="298">
        <v>0.15</v>
      </c>
      <c r="O15" s="298">
        <v>0.15</v>
      </c>
      <c r="P15" s="298">
        <v>0.15</v>
      </c>
      <c r="Q15" s="298">
        <v>0.15</v>
      </c>
      <c r="R15" s="298">
        <v>0.15</v>
      </c>
      <c r="S15" s="298">
        <v>0.15</v>
      </c>
    </row>
    <row r="16" spans="1:19">
      <c r="A16" s="294"/>
      <c r="B16" s="299"/>
      <c r="C16" s="299"/>
      <c r="D16" s="300"/>
      <c r="E16" s="299"/>
      <c r="F16" s="299"/>
      <c r="G16" s="299"/>
      <c r="H16" s="296"/>
      <c r="I16" s="296"/>
      <c r="J16" s="296"/>
      <c r="K16" s="283"/>
      <c r="L16" s="283"/>
      <c r="M16" s="283"/>
      <c r="N16" s="283"/>
      <c r="O16" s="283"/>
      <c r="P16" s="283"/>
      <c r="Q16" s="283"/>
      <c r="R16" s="297"/>
      <c r="S16" s="297"/>
    </row>
    <row r="17" spans="1:19">
      <c r="A17" s="290"/>
      <c r="B17" s="309" t="s">
        <v>197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1"/>
    </row>
    <row r="18" spans="1:19" ht="27.6" customHeight="1">
      <c r="A18" s="291" t="s">
        <v>215</v>
      </c>
      <c r="B18" s="287">
        <f t="shared" ref="B18:O18" si="9">+B2*0.995</f>
        <v>102485</v>
      </c>
      <c r="C18" s="287">
        <f t="shared" si="9"/>
        <v>103480</v>
      </c>
      <c r="D18" s="287">
        <f t="shared" si="9"/>
        <v>106465</v>
      </c>
      <c r="E18" s="287">
        <f t="shared" si="9"/>
        <v>106465</v>
      </c>
      <c r="F18" s="287">
        <f t="shared" si="9"/>
        <v>106465</v>
      </c>
      <c r="G18" s="287">
        <f t="shared" si="9"/>
        <v>106465</v>
      </c>
      <c r="H18" s="287">
        <f t="shared" si="9"/>
        <v>106465</v>
      </c>
      <c r="I18" s="287">
        <f t="shared" si="9"/>
        <v>106465</v>
      </c>
      <c r="J18" s="287">
        <f t="shared" si="9"/>
        <v>106465</v>
      </c>
      <c r="K18" s="287">
        <f t="shared" si="9"/>
        <v>106465</v>
      </c>
      <c r="L18" s="287">
        <f t="shared" si="9"/>
        <v>106465</v>
      </c>
      <c r="M18" s="287">
        <f t="shared" si="9"/>
        <v>106465</v>
      </c>
      <c r="N18" s="287">
        <f t="shared" si="9"/>
        <v>106465</v>
      </c>
      <c r="O18" s="287">
        <f t="shared" si="9"/>
        <v>106465</v>
      </c>
      <c r="P18" s="287">
        <f>+P2*0.995</f>
        <v>106465</v>
      </c>
      <c r="Q18" s="287">
        <f>+Q2*0.995</f>
        <v>106465</v>
      </c>
      <c r="R18" s="287">
        <f>+R2*0.995</f>
        <v>106465</v>
      </c>
      <c r="S18" s="287">
        <f>+S2*0.995</f>
        <v>106465</v>
      </c>
    </row>
    <row r="19" spans="1:19" ht="31.5" customHeight="1">
      <c r="A19" s="286" t="s">
        <v>216</v>
      </c>
      <c r="B19" s="292">
        <f t="shared" ref="B19:O19" si="10">+B18/B2</f>
        <v>0.995</v>
      </c>
      <c r="C19" s="292">
        <f t="shared" si="10"/>
        <v>0.995</v>
      </c>
      <c r="D19" s="292">
        <f t="shared" si="10"/>
        <v>0.995</v>
      </c>
      <c r="E19" s="292">
        <f t="shared" si="10"/>
        <v>0.995</v>
      </c>
      <c r="F19" s="292">
        <f t="shared" si="10"/>
        <v>0.995</v>
      </c>
      <c r="G19" s="292">
        <f t="shared" si="10"/>
        <v>0.995</v>
      </c>
      <c r="H19" s="292">
        <f t="shared" si="10"/>
        <v>0.995</v>
      </c>
      <c r="I19" s="292">
        <f t="shared" si="10"/>
        <v>0.995</v>
      </c>
      <c r="J19" s="292">
        <f t="shared" si="10"/>
        <v>0.995</v>
      </c>
      <c r="K19" s="292">
        <f t="shared" si="10"/>
        <v>0.995</v>
      </c>
      <c r="L19" s="292">
        <f t="shared" si="10"/>
        <v>0.995</v>
      </c>
      <c r="M19" s="292">
        <f t="shared" si="10"/>
        <v>0.995</v>
      </c>
      <c r="N19" s="292">
        <f t="shared" si="10"/>
        <v>0.995</v>
      </c>
      <c r="O19" s="292">
        <f t="shared" si="10"/>
        <v>0.995</v>
      </c>
      <c r="P19" s="292">
        <f>+P18/P2</f>
        <v>0.995</v>
      </c>
      <c r="Q19" s="292">
        <f>+Q18/Q2</f>
        <v>0.995</v>
      </c>
      <c r="R19" s="292">
        <f>+R18/R2</f>
        <v>0.995</v>
      </c>
      <c r="S19" s="292">
        <f>+S18/S2</f>
        <v>0.995</v>
      </c>
    </row>
    <row r="20" spans="1:19" ht="21.6" customHeight="1">
      <c r="A20" s="291" t="s">
        <v>207</v>
      </c>
      <c r="B20" s="293">
        <f>+B21/B18/365*1000</f>
        <v>80.658125044694145</v>
      </c>
      <c r="C20" s="293">
        <f>+C21/C18/365*1000</f>
        <v>83.057749230875132</v>
      </c>
      <c r="D20" s="293">
        <f>+D21/D18/365*1000</f>
        <v>83.217439135248654</v>
      </c>
      <c r="E20" s="293">
        <f>+E21/E18/365*1000</f>
        <v>88.715064247109311</v>
      </c>
      <c r="F20" s="293">
        <f t="shared" ref="F20:O20" si="11">+E20*1.005</f>
        <v>89.158639568344853</v>
      </c>
      <c r="G20" s="293">
        <f t="shared" si="11"/>
        <v>89.604432766186562</v>
      </c>
      <c r="H20" s="293">
        <f t="shared" si="11"/>
        <v>90.05245493001749</v>
      </c>
      <c r="I20" s="293">
        <f t="shared" si="11"/>
        <v>90.502717204667562</v>
      </c>
      <c r="J20" s="293">
        <f t="shared" si="11"/>
        <v>90.955230790690891</v>
      </c>
      <c r="K20" s="293">
        <f t="shared" si="11"/>
        <v>91.410006944644337</v>
      </c>
      <c r="L20" s="293">
        <f t="shared" si="11"/>
        <v>91.867056979367547</v>
      </c>
      <c r="M20" s="293">
        <f t="shared" si="11"/>
        <v>92.326392264264371</v>
      </c>
      <c r="N20" s="293">
        <f t="shared" si="11"/>
        <v>92.788024225585687</v>
      </c>
      <c r="O20" s="293">
        <f t="shared" si="11"/>
        <v>93.251964346713606</v>
      </c>
      <c r="P20" s="293">
        <f>+O20*1.005</f>
        <v>93.718224168447165</v>
      </c>
      <c r="Q20" s="293">
        <f>+P20*1.005</f>
        <v>94.186815289289385</v>
      </c>
      <c r="R20" s="293">
        <f>+Q20*1.005</f>
        <v>94.657749365735825</v>
      </c>
      <c r="S20" s="293">
        <f>+R20*1.005</f>
        <v>95.131038112564497</v>
      </c>
    </row>
    <row r="21" spans="1:19" ht="24.6" customHeight="1">
      <c r="A21" s="294" t="s">
        <v>217</v>
      </c>
      <c r="B21" s="295">
        <v>3017180.5</v>
      </c>
      <c r="C21" s="295">
        <v>3137107.8</v>
      </c>
      <c r="D21" s="295">
        <v>3233806.8000000003</v>
      </c>
      <c r="E21" s="295">
        <v>3447443</v>
      </c>
      <c r="F21" s="295">
        <v>3330815.4</v>
      </c>
      <c r="G21" s="295">
        <f t="shared" ref="G21:O21" si="12">(G18*G20*365)/1000</f>
        <v>3482003.6160749993</v>
      </c>
      <c r="H21" s="295">
        <f t="shared" si="12"/>
        <v>3499413.6341553736</v>
      </c>
      <c r="I21" s="295">
        <f t="shared" si="12"/>
        <v>3516910.7023261501</v>
      </c>
      <c r="J21" s="295">
        <f t="shared" si="12"/>
        <v>3534495.2558377809</v>
      </c>
      <c r="K21" s="295">
        <f t="shared" si="12"/>
        <v>3552167.7321169688</v>
      </c>
      <c r="L21" s="295">
        <f t="shared" si="12"/>
        <v>3569928.5707775536</v>
      </c>
      <c r="M21" s="295">
        <f t="shared" si="12"/>
        <v>3587778.2136314404</v>
      </c>
      <c r="N21" s="295">
        <f t="shared" si="12"/>
        <v>3605717.1046995977</v>
      </c>
      <c r="O21" s="295">
        <f t="shared" si="12"/>
        <v>3623745.6902230955</v>
      </c>
      <c r="P21" s="295">
        <f>(P18*P20*365)/1000</f>
        <v>3641864.4186742106</v>
      </c>
      <c r="Q21" s="295">
        <f>(Q18*Q20*365)/1000</f>
        <v>3660073.7407675809</v>
      </c>
      <c r="R21" s="295">
        <f>(R18*R20*365)/1000</f>
        <v>3678374.1094714189</v>
      </c>
      <c r="S21" s="295">
        <f>(S18*S20*365)/1000</f>
        <v>3696765.9800187754</v>
      </c>
    </row>
    <row r="22" spans="1:19" ht="23.65" customHeight="1">
      <c r="A22" s="294" t="s">
        <v>218</v>
      </c>
      <c r="B22" s="295">
        <v>1984930.0999999999</v>
      </c>
      <c r="C22" s="295">
        <v>2003964.4000000004</v>
      </c>
      <c r="D22" s="295">
        <v>2057026.6</v>
      </c>
      <c r="E22" s="295">
        <v>1865272</v>
      </c>
      <c r="F22" s="295">
        <v>2008167.4</v>
      </c>
      <c r="G22" s="295">
        <f>+F22</f>
        <v>2008167.4</v>
      </c>
      <c r="H22" s="295">
        <f t="shared" ref="H22:O22" si="13">+G22</f>
        <v>2008167.4</v>
      </c>
      <c r="I22" s="295">
        <f t="shared" si="13"/>
        <v>2008167.4</v>
      </c>
      <c r="J22" s="295">
        <f t="shared" si="13"/>
        <v>2008167.4</v>
      </c>
      <c r="K22" s="295">
        <f t="shared" si="13"/>
        <v>2008167.4</v>
      </c>
      <c r="L22" s="295">
        <f t="shared" si="13"/>
        <v>2008167.4</v>
      </c>
      <c r="M22" s="295">
        <f t="shared" si="13"/>
        <v>2008167.4</v>
      </c>
      <c r="N22" s="295">
        <f t="shared" si="13"/>
        <v>2008167.4</v>
      </c>
      <c r="O22" s="295">
        <f t="shared" si="13"/>
        <v>2008167.4</v>
      </c>
      <c r="P22" s="295">
        <f>+O22</f>
        <v>2008167.4</v>
      </c>
      <c r="Q22" s="295">
        <f>+P22</f>
        <v>2008167.4</v>
      </c>
      <c r="R22" s="295">
        <f>+Q22</f>
        <v>2008167.4</v>
      </c>
      <c r="S22" s="295">
        <f>+R22</f>
        <v>2008167.4</v>
      </c>
    </row>
    <row r="23" spans="1:19" ht="26.1" customHeight="1">
      <c r="A23" s="294" t="s">
        <v>219</v>
      </c>
      <c r="B23" s="295">
        <f t="shared" ref="B23:S23" si="14">SUM(B21:B22)</f>
        <v>5002110.5999999996</v>
      </c>
      <c r="C23" s="295">
        <f t="shared" si="14"/>
        <v>5141072.2</v>
      </c>
      <c r="D23" s="295">
        <f t="shared" si="14"/>
        <v>5290833.4000000004</v>
      </c>
      <c r="E23" s="295">
        <f t="shared" si="14"/>
        <v>5312715</v>
      </c>
      <c r="F23" s="295">
        <f t="shared" si="14"/>
        <v>5338982.8</v>
      </c>
      <c r="G23" s="295">
        <f t="shared" si="14"/>
        <v>5490171.0160749992</v>
      </c>
      <c r="H23" s="295">
        <f t="shared" si="14"/>
        <v>5507581.0341553735</v>
      </c>
      <c r="I23" s="295">
        <f t="shared" si="14"/>
        <v>5525078.1023261501</v>
      </c>
      <c r="J23" s="295">
        <f t="shared" si="14"/>
        <v>5542662.6558377808</v>
      </c>
      <c r="K23" s="295">
        <f t="shared" si="14"/>
        <v>5560335.1321169687</v>
      </c>
      <c r="L23" s="295">
        <f t="shared" si="14"/>
        <v>5578095.9707775535</v>
      </c>
      <c r="M23" s="295">
        <f t="shared" si="14"/>
        <v>5595945.6136314403</v>
      </c>
      <c r="N23" s="295">
        <f t="shared" si="14"/>
        <v>5613884.5046995971</v>
      </c>
      <c r="O23" s="295">
        <f t="shared" si="14"/>
        <v>5631913.0902230954</v>
      </c>
      <c r="P23" s="295">
        <f t="shared" si="14"/>
        <v>5650031.8186742105</v>
      </c>
      <c r="Q23" s="295">
        <f t="shared" si="14"/>
        <v>5668241.1407675808</v>
      </c>
      <c r="R23" s="295">
        <f t="shared" si="14"/>
        <v>5686541.5094714183</v>
      </c>
      <c r="S23" s="295">
        <f t="shared" si="14"/>
        <v>5704933.3800187754</v>
      </c>
    </row>
    <row r="24" spans="1:19">
      <c r="A24" s="291"/>
      <c r="B24" s="289"/>
      <c r="C24" s="289"/>
      <c r="D24" s="289"/>
      <c r="E24" s="289"/>
      <c r="F24" s="289"/>
      <c r="G24" s="289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</row>
    <row r="25" spans="1:19" ht="25.15" customHeight="1">
      <c r="A25" s="286" t="s">
        <v>220</v>
      </c>
      <c r="B25" s="295">
        <v>10394197</v>
      </c>
      <c r="C25" s="295">
        <v>9021951</v>
      </c>
      <c r="D25" s="295">
        <v>9056636</v>
      </c>
      <c r="E25" s="295">
        <v>8800567</v>
      </c>
      <c r="F25" s="295">
        <v>9400000</v>
      </c>
      <c r="G25" s="295">
        <f t="shared" ref="G25:O25" si="15">+F25*0.98</f>
        <v>9212000</v>
      </c>
      <c r="H25" s="295">
        <f t="shared" si="15"/>
        <v>9027760</v>
      </c>
      <c r="I25" s="295">
        <f t="shared" si="15"/>
        <v>8847204.8000000007</v>
      </c>
      <c r="J25" s="295">
        <f t="shared" si="15"/>
        <v>8670260.7039999999</v>
      </c>
      <c r="K25" s="295">
        <f t="shared" si="15"/>
        <v>8496855.4899199996</v>
      </c>
      <c r="L25" s="295">
        <f t="shared" si="15"/>
        <v>8326918.3801215999</v>
      </c>
      <c r="M25" s="295">
        <f t="shared" si="15"/>
        <v>8160380.0125191677</v>
      </c>
      <c r="N25" s="295">
        <f t="shared" si="15"/>
        <v>7997172.4122687839</v>
      </c>
      <c r="O25" s="295">
        <f t="shared" si="15"/>
        <v>7837228.9640234085</v>
      </c>
      <c r="P25" s="295">
        <f>+O25*0.98</f>
        <v>7680484.3847429398</v>
      </c>
      <c r="Q25" s="295">
        <f>+P25*0.98</f>
        <v>7526874.6970480811</v>
      </c>
      <c r="R25" s="295">
        <f>+Q25*0.98</f>
        <v>7376337.2031071195</v>
      </c>
      <c r="S25" s="295">
        <f>+R25*0.98</f>
        <v>7228810.4590449771</v>
      </c>
    </row>
    <row r="26" spans="1:19" ht="23.65" customHeight="1">
      <c r="A26" s="291" t="s">
        <v>221</v>
      </c>
      <c r="B26" s="287">
        <f t="shared" ref="B26:S26" si="16">+B25-B23</f>
        <v>5392086.4000000004</v>
      </c>
      <c r="C26" s="287">
        <f t="shared" si="16"/>
        <v>3880878.8</v>
      </c>
      <c r="D26" s="287">
        <f t="shared" si="16"/>
        <v>3765802.5999999996</v>
      </c>
      <c r="E26" s="287">
        <f t="shared" si="16"/>
        <v>3487852</v>
      </c>
      <c r="F26" s="287">
        <f t="shared" si="16"/>
        <v>4061017.2</v>
      </c>
      <c r="G26" s="287">
        <f t="shared" si="16"/>
        <v>3721828.9839250008</v>
      </c>
      <c r="H26" s="287">
        <f t="shared" si="16"/>
        <v>3520178.9658446265</v>
      </c>
      <c r="I26" s="287">
        <f t="shared" si="16"/>
        <v>3322126.6976738507</v>
      </c>
      <c r="J26" s="287">
        <f t="shared" si="16"/>
        <v>3127598.0481622191</v>
      </c>
      <c r="K26" s="287">
        <f t="shared" si="16"/>
        <v>2936520.3578030309</v>
      </c>
      <c r="L26" s="287">
        <f t="shared" si="16"/>
        <v>2748822.4093440464</v>
      </c>
      <c r="M26" s="287">
        <f t="shared" si="16"/>
        <v>2564434.3988877274</v>
      </c>
      <c r="N26" s="287">
        <f t="shared" si="16"/>
        <v>2383287.9075691868</v>
      </c>
      <c r="O26" s="287">
        <f t="shared" si="16"/>
        <v>2205315.8738003131</v>
      </c>
      <c r="P26" s="287">
        <f t="shared" si="16"/>
        <v>2030452.5660687294</v>
      </c>
      <c r="Q26" s="287">
        <f t="shared" si="16"/>
        <v>1858633.5562805003</v>
      </c>
      <c r="R26" s="287">
        <f t="shared" si="16"/>
        <v>1689795.6936357012</v>
      </c>
      <c r="S26" s="287">
        <f t="shared" si="16"/>
        <v>1523877.0790262017</v>
      </c>
    </row>
    <row r="27" spans="1:19" ht="24" customHeight="1">
      <c r="A27" s="286" t="s">
        <v>222</v>
      </c>
      <c r="B27" s="301">
        <f t="shared" ref="B27:O27" si="17">+B26/B25</f>
        <v>0.51875930386926483</v>
      </c>
      <c r="C27" s="301">
        <f t="shared" si="17"/>
        <v>0.43015959630017941</v>
      </c>
      <c r="D27" s="301">
        <f t="shared" si="17"/>
        <v>0.41580589084070507</v>
      </c>
      <c r="E27" s="301">
        <f t="shared" si="17"/>
        <v>0.39632128248100379</v>
      </c>
      <c r="F27" s="301">
        <f t="shared" si="17"/>
        <v>0.43202310638297875</v>
      </c>
      <c r="G27" s="301">
        <f t="shared" si="17"/>
        <v>0.40401964653983941</v>
      </c>
      <c r="H27" s="301">
        <f t="shared" si="17"/>
        <v>0.38992828407541036</v>
      </c>
      <c r="I27" s="301">
        <f t="shared" si="17"/>
        <v>0.37550014640486795</v>
      </c>
      <c r="J27" s="301">
        <f t="shared" si="17"/>
        <v>0.36072710555512022</v>
      </c>
      <c r="K27" s="301">
        <f t="shared" si="17"/>
        <v>0.34560083566052024</v>
      </c>
      <c r="L27" s="301">
        <f t="shared" si="17"/>
        <v>0.33011280810751803</v>
      </c>
      <c r="M27" s="301">
        <f t="shared" si="17"/>
        <v>0.31425428655939125</v>
      </c>
      <c r="N27" s="301">
        <f t="shared" si="17"/>
        <v>0.29801632185807186</v>
      </c>
      <c r="O27" s="301">
        <f t="shared" si="17"/>
        <v>0.28138974680001783</v>
      </c>
      <c r="P27" s="301">
        <f>+P26/P25</f>
        <v>0.26436517078299965</v>
      </c>
      <c r="Q27" s="301">
        <f>+Q26/Q25</f>
        <v>0.24693297432059369</v>
      </c>
      <c r="R27" s="301">
        <f>+R26/R25</f>
        <v>0.22908330342109523</v>
      </c>
      <c r="S27" s="301">
        <f>+S26/S25</f>
        <v>0.21080606382748157</v>
      </c>
    </row>
  </sheetData>
  <mergeCells count="2">
    <mergeCell ref="B17:S17"/>
    <mergeCell ref="B4:S4"/>
  </mergeCell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102"/>
  <sheetViews>
    <sheetView zoomScale="75" zoomScaleNormal="75" workbookViewId="0">
      <pane xSplit="4" ySplit="3" topLeftCell="E29" activePane="bottomRight" state="frozen"/>
      <selection activeCell="C8" sqref="C8"/>
      <selection pane="topRight" activeCell="C8" sqref="C8"/>
      <selection pane="bottomLeft" activeCell="C8" sqref="C8"/>
      <selection pane="bottomRight" activeCell="L49" sqref="L49"/>
    </sheetView>
  </sheetViews>
  <sheetFormatPr defaultRowHeight="12.75" outlineLevelRow="1"/>
  <cols>
    <col min="1" max="1" width="2.42578125" style="42" customWidth="1"/>
    <col min="2" max="2" width="42.28515625" style="42" customWidth="1"/>
    <col min="3" max="3" width="9" style="42" customWidth="1"/>
    <col min="4" max="4" width="8.28515625" style="116" customWidth="1"/>
    <col min="5" max="5" width="12.7109375" style="116" customWidth="1"/>
    <col min="6" max="14" width="12.7109375" style="42" customWidth="1"/>
    <col min="15" max="20" width="12.7109375" style="146" customWidth="1"/>
    <col min="21" max="28" width="7.42578125" style="42" bestFit="1" customWidth="1"/>
    <col min="29" max="16384" width="9.140625" style="42"/>
  </cols>
  <sheetData>
    <row r="1" spans="1:248" ht="8.25" customHeight="1">
      <c r="D1" s="2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48" s="95" customFormat="1">
      <c r="B2" s="315"/>
      <c r="C2" s="315" t="s">
        <v>4</v>
      </c>
      <c r="D2" s="113" t="s">
        <v>127</v>
      </c>
      <c r="E2" s="279"/>
      <c r="F2" s="279"/>
      <c r="G2" s="279"/>
      <c r="H2" s="279"/>
      <c r="I2" s="279"/>
      <c r="J2" s="279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48" s="95" customFormat="1">
      <c r="B3" s="315"/>
      <c r="C3" s="315"/>
      <c r="D3" s="113" t="s">
        <v>128</v>
      </c>
      <c r="E3" s="114">
        <v>2019</v>
      </c>
      <c r="F3" s="270">
        <f>E3+1</f>
        <v>2020</v>
      </c>
      <c r="G3" s="277">
        <f>F3+1</f>
        <v>2021</v>
      </c>
      <c r="H3" s="277">
        <f t="shared" ref="H3:N3" si="0">G3+1</f>
        <v>2022</v>
      </c>
      <c r="I3" s="277">
        <f t="shared" si="0"/>
        <v>2023</v>
      </c>
      <c r="J3" s="277">
        <f t="shared" si="0"/>
        <v>2024</v>
      </c>
      <c r="K3" s="270">
        <f t="shared" si="0"/>
        <v>2025</v>
      </c>
      <c r="L3" s="270">
        <f t="shared" si="0"/>
        <v>2026</v>
      </c>
      <c r="M3" s="270">
        <f t="shared" si="0"/>
        <v>2027</v>
      </c>
      <c r="N3" s="270">
        <f t="shared" si="0"/>
        <v>2028</v>
      </c>
      <c r="O3" s="277">
        <f t="shared" ref="O3:T3" si="1">N3+1</f>
        <v>2029</v>
      </c>
      <c r="P3" s="277">
        <f t="shared" si="1"/>
        <v>2030</v>
      </c>
      <c r="Q3" s="277">
        <f t="shared" si="1"/>
        <v>2031</v>
      </c>
      <c r="R3" s="277">
        <f t="shared" si="1"/>
        <v>2032</v>
      </c>
      <c r="S3" s="277">
        <f t="shared" si="1"/>
        <v>2033</v>
      </c>
      <c r="T3" s="277">
        <f t="shared" si="1"/>
        <v>2034</v>
      </c>
    </row>
    <row r="4" spans="1:248" ht="7.5" customHeight="1">
      <c r="C4" s="115"/>
    </row>
    <row r="5" spans="1:248" ht="13.5" customHeight="1">
      <c r="B5" s="117" t="s">
        <v>107</v>
      </c>
      <c r="C5" s="50"/>
      <c r="D5" s="118"/>
      <c r="E5" s="119" t="s">
        <v>38</v>
      </c>
      <c r="F5" s="119" t="s">
        <v>38</v>
      </c>
      <c r="G5" s="119" t="s">
        <v>40</v>
      </c>
      <c r="H5" s="119" t="s">
        <v>40</v>
      </c>
      <c r="I5" s="119" t="s">
        <v>40</v>
      </c>
      <c r="J5" s="119" t="s">
        <v>40</v>
      </c>
      <c r="K5" s="119" t="s">
        <v>40</v>
      </c>
      <c r="L5" s="119" t="s">
        <v>40</v>
      </c>
      <c r="M5" s="119" t="s">
        <v>40</v>
      </c>
      <c r="N5" s="119" t="s">
        <v>40</v>
      </c>
      <c r="O5" s="119" t="s">
        <v>40</v>
      </c>
      <c r="P5" s="119" t="s">
        <v>40</v>
      </c>
      <c r="Q5" s="119" t="s">
        <v>40</v>
      </c>
      <c r="R5" s="119" t="s">
        <v>40</v>
      </c>
      <c r="S5" s="119" t="s">
        <v>40</v>
      </c>
      <c r="T5" s="119" t="s">
        <v>40</v>
      </c>
    </row>
    <row r="6" spans="1:248">
      <c r="B6" s="120" t="s">
        <v>39</v>
      </c>
      <c r="C6" s="121"/>
      <c r="D6" s="120"/>
      <c r="E6" s="28">
        <v>2.2899941883818931E-2</v>
      </c>
      <c r="F6" s="28">
        <v>-4.0000000000000001E-3</v>
      </c>
      <c r="G6" s="28">
        <v>0.02</v>
      </c>
      <c r="H6" s="28">
        <v>2.1000000000000001E-2</v>
      </c>
      <c r="I6" s="28">
        <v>0.02</v>
      </c>
      <c r="J6" s="28">
        <v>1.9E-2</v>
      </c>
      <c r="K6" s="28">
        <v>1.9E-2</v>
      </c>
      <c r="L6" s="28">
        <v>0.02</v>
      </c>
      <c r="M6" s="28">
        <v>0.02</v>
      </c>
      <c r="N6" s="28">
        <v>0.02</v>
      </c>
      <c r="O6" s="28">
        <v>0.02</v>
      </c>
      <c r="P6" s="28">
        <v>0.02</v>
      </c>
      <c r="Q6" s="28">
        <v>0.02</v>
      </c>
      <c r="R6" s="28">
        <v>0.02</v>
      </c>
      <c r="S6" s="28">
        <v>0.02</v>
      </c>
      <c r="T6" s="28">
        <v>0.02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pans="1:248">
      <c r="B7" s="125"/>
      <c r="C7" s="115"/>
      <c r="D7" s="126"/>
      <c r="E7" s="126"/>
      <c r="F7" s="183"/>
      <c r="G7" s="183"/>
      <c r="H7" s="183"/>
      <c r="I7" s="183"/>
      <c r="J7" s="183"/>
      <c r="K7" s="183"/>
      <c r="L7" s="124"/>
      <c r="M7" s="124"/>
      <c r="N7" s="124"/>
      <c r="O7" s="183"/>
      <c r="P7" s="183"/>
      <c r="Q7" s="183"/>
      <c r="R7" s="183"/>
      <c r="S7" s="183"/>
      <c r="T7" s="183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spans="1:248">
      <c r="B8" s="117" t="s">
        <v>149</v>
      </c>
      <c r="C8" s="50"/>
      <c r="D8" s="127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spans="1:248" s="130" customFormat="1">
      <c r="A9" s="42"/>
      <c r="B9" s="120" t="s">
        <v>176</v>
      </c>
      <c r="C9" s="23"/>
      <c r="D9" s="129"/>
      <c r="E9" s="28">
        <f>E6</f>
        <v>2.2899941883818931E-2</v>
      </c>
      <c r="F9" s="28">
        <f t="shared" ref="F9:N9" si="2">F6</f>
        <v>-4.0000000000000001E-3</v>
      </c>
      <c r="G9" s="28">
        <f t="shared" si="2"/>
        <v>0.02</v>
      </c>
      <c r="H9" s="28">
        <f t="shared" si="2"/>
        <v>2.1000000000000001E-2</v>
      </c>
      <c r="I9" s="28">
        <f t="shared" si="2"/>
        <v>0.02</v>
      </c>
      <c r="J9" s="28">
        <f t="shared" si="2"/>
        <v>1.9E-2</v>
      </c>
      <c r="K9" s="28">
        <f t="shared" si="2"/>
        <v>1.9E-2</v>
      </c>
      <c r="L9" s="28">
        <f t="shared" si="2"/>
        <v>0.02</v>
      </c>
      <c r="M9" s="28">
        <f t="shared" si="2"/>
        <v>0.02</v>
      </c>
      <c r="N9" s="28">
        <f t="shared" si="2"/>
        <v>0.02</v>
      </c>
      <c r="O9" s="28">
        <f t="shared" ref="O9:T9" si="3">O6</f>
        <v>0.02</v>
      </c>
      <c r="P9" s="28">
        <f t="shared" si="3"/>
        <v>0.02</v>
      </c>
      <c r="Q9" s="28">
        <f t="shared" si="3"/>
        <v>0.02</v>
      </c>
      <c r="R9" s="28">
        <f t="shared" si="3"/>
        <v>0.02</v>
      </c>
      <c r="S9" s="28">
        <f t="shared" si="3"/>
        <v>0.02</v>
      </c>
      <c r="T9" s="28">
        <f t="shared" si="3"/>
        <v>0.02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</row>
    <row r="10" spans="1:248" s="130" customFormat="1">
      <c r="A10" s="42"/>
      <c r="B10" s="131" t="s">
        <v>106</v>
      </c>
      <c r="C10" s="23"/>
      <c r="D10" s="132"/>
      <c r="E10" s="133"/>
      <c r="F10" s="133">
        <v>1</v>
      </c>
      <c r="G10" s="133">
        <v>1</v>
      </c>
      <c r="H10" s="133">
        <f t="shared" ref="H10:N10" si="4">G10*(1+H9)</f>
        <v>1.0209999999999999</v>
      </c>
      <c r="I10" s="133">
        <f t="shared" si="4"/>
        <v>1.04142</v>
      </c>
      <c r="J10" s="133">
        <f t="shared" si="4"/>
        <v>1.0612069799999999</v>
      </c>
      <c r="K10" s="133">
        <f t="shared" si="4"/>
        <v>1.0813699126199998</v>
      </c>
      <c r="L10" s="133">
        <f t="shared" si="4"/>
        <v>1.1029973108723998</v>
      </c>
      <c r="M10" s="133">
        <f t="shared" si="4"/>
        <v>1.1250572570898478</v>
      </c>
      <c r="N10" s="133">
        <f t="shared" si="4"/>
        <v>1.1475584022316447</v>
      </c>
      <c r="O10" s="133">
        <f t="shared" ref="O10:T10" si="5">N10*(1+O9)</f>
        <v>1.1705095702762776</v>
      </c>
      <c r="P10" s="133">
        <f t="shared" si="5"/>
        <v>1.1939197616818031</v>
      </c>
      <c r="Q10" s="133">
        <f t="shared" si="5"/>
        <v>1.2177981569154392</v>
      </c>
      <c r="R10" s="133">
        <f t="shared" si="5"/>
        <v>1.242154120053748</v>
      </c>
      <c r="S10" s="133">
        <f t="shared" si="5"/>
        <v>1.2669972024548231</v>
      </c>
      <c r="T10" s="133">
        <f t="shared" si="5"/>
        <v>1.2923371465039195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</row>
    <row r="11" spans="1:248">
      <c r="B11" s="134" t="s">
        <v>65</v>
      </c>
      <c r="C11" s="23" t="s">
        <v>18</v>
      </c>
      <c r="D11" s="129"/>
      <c r="E11" s="28"/>
      <c r="F11" s="28"/>
      <c r="G11" s="28">
        <v>0.02</v>
      </c>
      <c r="H11" s="28">
        <f>G11</f>
        <v>0.02</v>
      </c>
      <c r="I11" s="28">
        <f t="shared" ref="I11:R11" si="6">H11</f>
        <v>0.02</v>
      </c>
      <c r="J11" s="28">
        <f t="shared" si="6"/>
        <v>0.02</v>
      </c>
      <c r="K11" s="28">
        <f t="shared" si="6"/>
        <v>0.02</v>
      </c>
      <c r="L11" s="28">
        <f t="shared" si="6"/>
        <v>0.02</v>
      </c>
      <c r="M11" s="28">
        <f t="shared" si="6"/>
        <v>0.02</v>
      </c>
      <c r="N11" s="28">
        <f t="shared" si="6"/>
        <v>0.02</v>
      </c>
      <c r="O11" s="28">
        <f t="shared" si="6"/>
        <v>0.02</v>
      </c>
      <c r="P11" s="28">
        <f t="shared" si="6"/>
        <v>0.02</v>
      </c>
      <c r="Q11" s="28">
        <f t="shared" si="6"/>
        <v>0.02</v>
      </c>
      <c r="R11" s="28">
        <f t="shared" si="6"/>
        <v>0.02</v>
      </c>
      <c r="S11" s="28">
        <f>R11</f>
        <v>0.02</v>
      </c>
      <c r="T11" s="28">
        <f>S11</f>
        <v>0.02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spans="1:248">
      <c r="B12" s="131" t="s">
        <v>104</v>
      </c>
      <c r="C12" s="23"/>
      <c r="D12" s="135"/>
      <c r="E12" s="133">
        <v>0</v>
      </c>
      <c r="F12" s="133">
        <v>1</v>
      </c>
      <c r="G12" s="133">
        <v>1</v>
      </c>
      <c r="H12" s="133">
        <f t="shared" ref="H12:N12" si="7">G12*(1+H11)</f>
        <v>1.02</v>
      </c>
      <c r="I12" s="133">
        <f t="shared" si="7"/>
        <v>1.0404</v>
      </c>
      <c r="J12" s="133">
        <f t="shared" si="7"/>
        <v>1.0612079999999999</v>
      </c>
      <c r="K12" s="133">
        <f t="shared" si="7"/>
        <v>1.08243216</v>
      </c>
      <c r="L12" s="133">
        <f t="shared" si="7"/>
        <v>1.1040808032</v>
      </c>
      <c r="M12" s="133">
        <f t="shared" si="7"/>
        <v>1.1261624192640001</v>
      </c>
      <c r="N12" s="133">
        <f t="shared" si="7"/>
        <v>1.14868566764928</v>
      </c>
      <c r="O12" s="133">
        <f t="shared" ref="O12:T12" si="8">N12*(1+O11)</f>
        <v>1.1716593810022657</v>
      </c>
      <c r="P12" s="133">
        <f t="shared" si="8"/>
        <v>1.1950925686223111</v>
      </c>
      <c r="Q12" s="133">
        <f t="shared" si="8"/>
        <v>1.2189944199947573</v>
      </c>
      <c r="R12" s="133">
        <f t="shared" si="8"/>
        <v>1.2433743083946525</v>
      </c>
      <c r="S12" s="133">
        <f t="shared" si="8"/>
        <v>1.2682417945625455</v>
      </c>
      <c r="T12" s="133">
        <f t="shared" si="8"/>
        <v>1.2936066304537963</v>
      </c>
    </row>
    <row r="13" spans="1:248">
      <c r="B13" s="134" t="s">
        <v>66</v>
      </c>
      <c r="C13" s="23" t="s">
        <v>18</v>
      </c>
      <c r="D13" s="137"/>
      <c r="E13" s="28"/>
      <c r="F13" s="28"/>
      <c r="G13" s="28">
        <f>G11</f>
        <v>0.02</v>
      </c>
      <c r="H13" s="28">
        <f t="shared" ref="H13:R13" si="9">H11</f>
        <v>0.02</v>
      </c>
      <c r="I13" s="28">
        <f t="shared" si="9"/>
        <v>0.02</v>
      </c>
      <c r="J13" s="28">
        <f t="shared" si="9"/>
        <v>0.02</v>
      </c>
      <c r="K13" s="28">
        <f t="shared" si="9"/>
        <v>0.02</v>
      </c>
      <c r="L13" s="28">
        <f t="shared" si="9"/>
        <v>0.02</v>
      </c>
      <c r="M13" s="28">
        <f t="shared" si="9"/>
        <v>0.02</v>
      </c>
      <c r="N13" s="28">
        <f t="shared" si="9"/>
        <v>0.02</v>
      </c>
      <c r="O13" s="28">
        <f t="shared" si="9"/>
        <v>0.02</v>
      </c>
      <c r="P13" s="28">
        <f t="shared" si="9"/>
        <v>0.02</v>
      </c>
      <c r="Q13" s="28">
        <f t="shared" si="9"/>
        <v>0.02</v>
      </c>
      <c r="R13" s="28">
        <f t="shared" si="9"/>
        <v>0.02</v>
      </c>
      <c r="S13" s="28">
        <f>S11</f>
        <v>0.02</v>
      </c>
      <c r="T13" s="28">
        <f>T11</f>
        <v>0.02</v>
      </c>
    </row>
    <row r="14" spans="1:248" ht="13.5" thickBot="1">
      <c r="B14" s="138" t="s">
        <v>105</v>
      </c>
      <c r="C14" s="139"/>
      <c r="D14" s="140"/>
      <c r="E14" s="141">
        <v>0</v>
      </c>
      <c r="F14" s="141">
        <v>1</v>
      </c>
      <c r="G14" s="141">
        <v>1</v>
      </c>
      <c r="H14" s="141">
        <f t="shared" ref="H14:N14" si="10">G14*(1+H13)</f>
        <v>1.02</v>
      </c>
      <c r="I14" s="141">
        <f t="shared" si="10"/>
        <v>1.0404</v>
      </c>
      <c r="J14" s="141">
        <f t="shared" si="10"/>
        <v>1.0612079999999999</v>
      </c>
      <c r="K14" s="141">
        <f t="shared" si="10"/>
        <v>1.08243216</v>
      </c>
      <c r="L14" s="141">
        <f t="shared" si="10"/>
        <v>1.1040808032</v>
      </c>
      <c r="M14" s="141">
        <f t="shared" si="10"/>
        <v>1.1261624192640001</v>
      </c>
      <c r="N14" s="141">
        <f t="shared" si="10"/>
        <v>1.14868566764928</v>
      </c>
      <c r="O14" s="141">
        <f t="shared" ref="O14:T14" si="11">N14*(1+O13)</f>
        <v>1.1716593810022657</v>
      </c>
      <c r="P14" s="141">
        <f t="shared" si="11"/>
        <v>1.1950925686223111</v>
      </c>
      <c r="Q14" s="141">
        <f t="shared" si="11"/>
        <v>1.2189944199947573</v>
      </c>
      <c r="R14" s="141">
        <f t="shared" si="11"/>
        <v>1.2433743083946525</v>
      </c>
      <c r="S14" s="141">
        <f t="shared" si="11"/>
        <v>1.2682417945625455</v>
      </c>
      <c r="T14" s="141">
        <f t="shared" si="11"/>
        <v>1.2936066304537963</v>
      </c>
    </row>
    <row r="15" spans="1:248" ht="13.5" thickTop="1">
      <c r="B15" s="95"/>
      <c r="C15" s="115"/>
    </row>
    <row r="16" spans="1:248">
      <c r="B16" s="142" t="s">
        <v>100</v>
      </c>
      <c r="C16" s="143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2:28">
      <c r="B17" s="147" t="s">
        <v>111</v>
      </c>
      <c r="C17" s="148"/>
      <c r="D17" s="149">
        <v>5.45E-2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2:28">
      <c r="B18" s="151" t="s">
        <v>126</v>
      </c>
      <c r="C18" s="152"/>
      <c r="D18" s="153">
        <v>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8">
      <c r="B19" s="120" t="s">
        <v>59</v>
      </c>
      <c r="C19" s="73"/>
      <c r="D19" s="52"/>
      <c r="E19" s="271"/>
      <c r="F19" s="271"/>
      <c r="G19" s="29">
        <v>1</v>
      </c>
      <c r="H19" s="29">
        <v>1</v>
      </c>
      <c r="I19" s="29">
        <f t="shared" ref="I19:N19" si="12">H19*(1+$D$17)</f>
        <v>1.0545</v>
      </c>
      <c r="J19" s="29">
        <f t="shared" si="12"/>
        <v>1.1119702499999999</v>
      </c>
      <c r="K19" s="29">
        <f t="shared" si="12"/>
        <v>1.172572628625</v>
      </c>
      <c r="L19" s="29">
        <f t="shared" si="12"/>
        <v>1.2364778368850624</v>
      </c>
      <c r="M19" s="29">
        <f t="shared" si="12"/>
        <v>1.3038658789952984</v>
      </c>
      <c r="N19" s="29">
        <f t="shared" si="12"/>
        <v>1.3749265694005421</v>
      </c>
      <c r="O19" s="29">
        <f t="shared" ref="O19:T19" si="13">N19*(1+$D$17)</f>
        <v>1.4498600674328717</v>
      </c>
      <c r="P19" s="29">
        <f t="shared" si="13"/>
        <v>1.5288774411079631</v>
      </c>
      <c r="Q19" s="29">
        <f t="shared" si="13"/>
        <v>1.612201261648347</v>
      </c>
      <c r="R19" s="29">
        <f t="shared" si="13"/>
        <v>1.7000662304081819</v>
      </c>
      <c r="S19" s="29">
        <f t="shared" si="13"/>
        <v>1.7927198399654278</v>
      </c>
      <c r="T19" s="29">
        <f t="shared" si="13"/>
        <v>1.8904230712435437</v>
      </c>
    </row>
    <row r="20" spans="2:28" ht="13.5" thickBot="1">
      <c r="B20" s="155" t="s">
        <v>43</v>
      </c>
      <c r="C20" s="156"/>
      <c r="D20" s="157"/>
      <c r="E20" s="272"/>
      <c r="F20" s="272"/>
      <c r="G20" s="141">
        <f>1/G19</f>
        <v>1</v>
      </c>
      <c r="H20" s="141">
        <f>1/H19</f>
        <v>1</v>
      </c>
      <c r="I20" s="141">
        <f t="shared" ref="I20:N20" si="14">1/I19</f>
        <v>0.94831673779042203</v>
      </c>
      <c r="J20" s="141">
        <f t="shared" si="14"/>
        <v>0.89930463517346804</v>
      </c>
      <c r="K20" s="141">
        <f>1/K19</f>
        <v>0.85282563790750876</v>
      </c>
      <c r="L20" s="141">
        <f t="shared" si="14"/>
        <v>0.80874882684448446</v>
      </c>
      <c r="M20" s="141">
        <f t="shared" si="14"/>
        <v>0.76695004916499232</v>
      </c>
      <c r="N20" s="141">
        <f t="shared" si="14"/>
        <v>0.72731156867234925</v>
      </c>
      <c r="O20" s="141">
        <f t="shared" ref="O20:T20" si="15">1/O19</f>
        <v>0.68972173416059679</v>
      </c>
      <c r="P20" s="141">
        <f t="shared" si="15"/>
        <v>0.6540746649223298</v>
      </c>
      <c r="Q20" s="141">
        <f t="shared" si="15"/>
        <v>0.62026995251050721</v>
      </c>
      <c r="R20" s="141">
        <f t="shared" si="15"/>
        <v>0.58821237791418413</v>
      </c>
      <c r="S20" s="141">
        <f t="shared" si="15"/>
        <v>0.557811643351526</v>
      </c>
      <c r="T20" s="141">
        <f t="shared" si="15"/>
        <v>0.52898211792463345</v>
      </c>
    </row>
    <row r="21" spans="2:28" ht="13.5" thickTop="1">
      <c r="B21" s="158"/>
      <c r="C21" s="159"/>
      <c r="D21" s="160"/>
      <c r="E21" s="160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2:28">
      <c r="B22" s="161" t="s">
        <v>112</v>
      </c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2:28">
      <c r="B23" s="273" t="s">
        <v>17</v>
      </c>
      <c r="C23" s="23" t="s">
        <v>5</v>
      </c>
      <c r="D23" s="165"/>
      <c r="E23" s="27">
        <f t="shared" ref="E23:N23" si="16">E24+E25</f>
        <v>107000</v>
      </c>
      <c r="F23" s="27">
        <f t="shared" si="16"/>
        <v>107000</v>
      </c>
      <c r="G23" s="27">
        <f t="shared" si="16"/>
        <v>107000</v>
      </c>
      <c r="H23" s="27">
        <f t="shared" si="16"/>
        <v>107000</v>
      </c>
      <c r="I23" s="27">
        <f t="shared" si="16"/>
        <v>107000</v>
      </c>
      <c r="J23" s="27">
        <f t="shared" si="16"/>
        <v>107000</v>
      </c>
      <c r="K23" s="27">
        <f t="shared" si="16"/>
        <v>107000</v>
      </c>
      <c r="L23" s="27">
        <f t="shared" si="16"/>
        <v>107000</v>
      </c>
      <c r="M23" s="27">
        <f t="shared" si="16"/>
        <v>107000</v>
      </c>
      <c r="N23" s="27">
        <f t="shared" si="16"/>
        <v>107000</v>
      </c>
      <c r="O23" s="27">
        <f t="shared" ref="O23:T23" si="17">O24+O25</f>
        <v>107000</v>
      </c>
      <c r="P23" s="27">
        <f t="shared" si="17"/>
        <v>107000</v>
      </c>
      <c r="Q23" s="27">
        <f t="shared" si="17"/>
        <v>107000</v>
      </c>
      <c r="R23" s="27">
        <f t="shared" si="17"/>
        <v>107000</v>
      </c>
      <c r="S23" s="27">
        <f t="shared" si="17"/>
        <v>107000</v>
      </c>
      <c r="T23" s="27">
        <f t="shared" si="17"/>
        <v>107000</v>
      </c>
      <c r="U23" s="66"/>
      <c r="V23" s="66"/>
      <c r="W23" s="66"/>
      <c r="X23" s="66"/>
      <c r="Y23" s="66"/>
      <c r="Z23" s="66"/>
      <c r="AA23" s="66"/>
      <c r="AB23" s="66"/>
    </row>
    <row r="24" spans="2:28" hidden="1" outlineLevel="1">
      <c r="B24" s="273" t="s">
        <v>195</v>
      </c>
      <c r="C24" s="23" t="s">
        <v>5</v>
      </c>
      <c r="D24" s="165"/>
      <c r="E24" s="27">
        <f>Tarbimine!D2</f>
        <v>107000</v>
      </c>
      <c r="F24" s="27">
        <f>Tarbimine!E2</f>
        <v>107000</v>
      </c>
      <c r="G24" s="27">
        <f>Tarbimine!F2</f>
        <v>107000</v>
      </c>
      <c r="H24" s="27">
        <f>Tarbimine!G2</f>
        <v>107000</v>
      </c>
      <c r="I24" s="27">
        <f>Tarbimine!H2</f>
        <v>107000</v>
      </c>
      <c r="J24" s="27">
        <f>Tarbimine!I2</f>
        <v>107000</v>
      </c>
      <c r="K24" s="27">
        <f>Tarbimine!J2</f>
        <v>107000</v>
      </c>
      <c r="L24" s="27">
        <f>Tarbimine!K2</f>
        <v>107000</v>
      </c>
      <c r="M24" s="27">
        <f>Tarbimine!L2</f>
        <v>107000</v>
      </c>
      <c r="N24" s="27">
        <f>Tarbimine!M2</f>
        <v>107000</v>
      </c>
      <c r="O24" s="27">
        <f>Tarbimine!N2</f>
        <v>107000</v>
      </c>
      <c r="P24" s="27">
        <f>Tarbimine!O2</f>
        <v>107000</v>
      </c>
      <c r="Q24" s="27">
        <f>Tarbimine!P2</f>
        <v>107000</v>
      </c>
      <c r="R24" s="27">
        <f>Tarbimine!Q2</f>
        <v>107000</v>
      </c>
      <c r="S24" s="27">
        <f>Tarbimine!R2</f>
        <v>107000</v>
      </c>
      <c r="T24" s="27">
        <f>Tarbimine!S2</f>
        <v>107000</v>
      </c>
      <c r="U24" s="66"/>
      <c r="V24" s="66"/>
      <c r="W24" s="66"/>
      <c r="X24" s="66"/>
      <c r="Y24" s="66"/>
      <c r="Z24" s="66"/>
      <c r="AA24" s="66"/>
      <c r="AB24" s="66"/>
    </row>
    <row r="25" spans="2:28" hidden="1" outlineLevel="1">
      <c r="B25" s="273" t="s">
        <v>196</v>
      </c>
      <c r="C25" s="23" t="s">
        <v>5</v>
      </c>
      <c r="D25" s="16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66"/>
      <c r="V25" s="66"/>
      <c r="W25" s="66"/>
      <c r="X25" s="66"/>
      <c r="Y25" s="66"/>
      <c r="Z25" s="66"/>
      <c r="AA25" s="66"/>
      <c r="AB25" s="66"/>
    </row>
    <row r="26" spans="2:28" collapsed="1">
      <c r="B26" s="273" t="s">
        <v>6</v>
      </c>
      <c r="C26" s="23" t="s">
        <v>5</v>
      </c>
      <c r="D26" s="166"/>
      <c r="E26" s="27">
        <f t="shared" ref="E26:N26" si="18">E27+E28</f>
        <v>106465</v>
      </c>
      <c r="F26" s="27">
        <f t="shared" si="18"/>
        <v>106465</v>
      </c>
      <c r="G26" s="27">
        <f t="shared" si="18"/>
        <v>106465</v>
      </c>
      <c r="H26" s="27">
        <f t="shared" si="18"/>
        <v>106465</v>
      </c>
      <c r="I26" s="27">
        <f t="shared" si="18"/>
        <v>106465</v>
      </c>
      <c r="J26" s="27">
        <f t="shared" si="18"/>
        <v>106465</v>
      </c>
      <c r="K26" s="27">
        <f t="shared" si="18"/>
        <v>106465</v>
      </c>
      <c r="L26" s="27">
        <f t="shared" si="18"/>
        <v>106465</v>
      </c>
      <c r="M26" s="27">
        <f t="shared" si="18"/>
        <v>106465</v>
      </c>
      <c r="N26" s="27">
        <f t="shared" si="18"/>
        <v>106465</v>
      </c>
      <c r="O26" s="27">
        <f t="shared" ref="O26:T26" si="19">O27+O28</f>
        <v>106465</v>
      </c>
      <c r="P26" s="27">
        <f t="shared" si="19"/>
        <v>106465</v>
      </c>
      <c r="Q26" s="27">
        <f t="shared" si="19"/>
        <v>106465</v>
      </c>
      <c r="R26" s="27">
        <f t="shared" si="19"/>
        <v>106465</v>
      </c>
      <c r="S26" s="27">
        <f t="shared" si="19"/>
        <v>106465</v>
      </c>
      <c r="T26" s="27">
        <f t="shared" si="19"/>
        <v>106465</v>
      </c>
      <c r="U26" s="9"/>
      <c r="V26" s="9"/>
      <c r="W26" s="9"/>
      <c r="X26" s="9"/>
      <c r="Y26" s="9"/>
      <c r="Z26" s="9"/>
      <c r="AA26" s="9"/>
      <c r="AB26" s="9"/>
    </row>
    <row r="27" spans="2:28" ht="13.5" hidden="1" outlineLevel="1" thickBot="1">
      <c r="B27" s="273" t="s">
        <v>195</v>
      </c>
      <c r="C27" s="23" t="s">
        <v>5</v>
      </c>
      <c r="D27" s="274"/>
      <c r="E27" s="27">
        <f>Tarbimine!D5</f>
        <v>106465</v>
      </c>
      <c r="F27" s="27">
        <f>Tarbimine!E5</f>
        <v>106465</v>
      </c>
      <c r="G27" s="27">
        <f>Tarbimine!F5</f>
        <v>106465</v>
      </c>
      <c r="H27" s="27">
        <f>Tarbimine!G5</f>
        <v>106465</v>
      </c>
      <c r="I27" s="27">
        <f>Tarbimine!H5</f>
        <v>106465</v>
      </c>
      <c r="J27" s="27">
        <f>Tarbimine!I5</f>
        <v>106465</v>
      </c>
      <c r="K27" s="27">
        <f>Tarbimine!J5</f>
        <v>106465</v>
      </c>
      <c r="L27" s="27">
        <f>Tarbimine!K5</f>
        <v>106465</v>
      </c>
      <c r="M27" s="27">
        <f>Tarbimine!L5</f>
        <v>106465</v>
      </c>
      <c r="N27" s="27">
        <f>Tarbimine!M5</f>
        <v>106465</v>
      </c>
      <c r="O27" s="27">
        <f>Tarbimine!N5</f>
        <v>106465</v>
      </c>
      <c r="P27" s="27">
        <f>Tarbimine!O5</f>
        <v>106465</v>
      </c>
      <c r="Q27" s="27">
        <f>Tarbimine!P5</f>
        <v>106465</v>
      </c>
      <c r="R27" s="27">
        <f>Tarbimine!Q5</f>
        <v>106465</v>
      </c>
      <c r="S27" s="27">
        <f>Tarbimine!R5</f>
        <v>106465</v>
      </c>
      <c r="T27" s="27">
        <f>Tarbimine!S5</f>
        <v>106465</v>
      </c>
      <c r="U27" s="9"/>
      <c r="V27" s="9"/>
      <c r="W27" s="9"/>
      <c r="X27" s="9"/>
      <c r="Y27" s="9"/>
      <c r="Z27" s="9"/>
      <c r="AA27" s="9"/>
      <c r="AB27" s="9"/>
    </row>
    <row r="28" spans="2:28" ht="13.5" hidden="1" outlineLevel="1" thickBot="1">
      <c r="B28" s="273" t="s">
        <v>196</v>
      </c>
      <c r="C28" s="23" t="s">
        <v>5</v>
      </c>
      <c r="D28" s="27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9"/>
      <c r="V28" s="9"/>
      <c r="W28" s="9"/>
      <c r="X28" s="9"/>
      <c r="Y28" s="9"/>
      <c r="Z28" s="9"/>
      <c r="AA28" s="9"/>
      <c r="AB28" s="9"/>
    </row>
    <row r="29" spans="2:28" collapsed="1">
      <c r="B29" s="273" t="s">
        <v>7</v>
      </c>
      <c r="C29" s="23" t="s">
        <v>5</v>
      </c>
      <c r="D29" s="165"/>
      <c r="E29" s="27">
        <f t="shared" ref="E29:N29" si="20">E30+E31</f>
        <v>106465</v>
      </c>
      <c r="F29" s="27">
        <f t="shared" si="20"/>
        <v>106465</v>
      </c>
      <c r="G29" s="27">
        <f t="shared" si="20"/>
        <v>106465</v>
      </c>
      <c r="H29" s="27">
        <f t="shared" si="20"/>
        <v>106465</v>
      </c>
      <c r="I29" s="27">
        <f t="shared" si="20"/>
        <v>106465</v>
      </c>
      <c r="J29" s="27">
        <f t="shared" si="20"/>
        <v>106465</v>
      </c>
      <c r="K29" s="27">
        <f t="shared" si="20"/>
        <v>106465</v>
      </c>
      <c r="L29" s="27">
        <f t="shared" si="20"/>
        <v>106465</v>
      </c>
      <c r="M29" s="27">
        <f t="shared" si="20"/>
        <v>106465</v>
      </c>
      <c r="N29" s="27">
        <f t="shared" si="20"/>
        <v>106465</v>
      </c>
      <c r="O29" s="27">
        <f t="shared" ref="O29:T29" si="21">O30+O31</f>
        <v>106465</v>
      </c>
      <c r="P29" s="27">
        <f t="shared" si="21"/>
        <v>106465</v>
      </c>
      <c r="Q29" s="27">
        <f t="shared" si="21"/>
        <v>106465</v>
      </c>
      <c r="R29" s="27">
        <f t="shared" si="21"/>
        <v>106465</v>
      </c>
      <c r="S29" s="27">
        <f t="shared" si="21"/>
        <v>106465</v>
      </c>
      <c r="T29" s="27">
        <f t="shared" si="21"/>
        <v>106465</v>
      </c>
      <c r="U29" s="9"/>
      <c r="V29" s="9"/>
      <c r="W29" s="9"/>
      <c r="X29" s="9"/>
      <c r="Y29" s="9"/>
      <c r="Z29" s="9"/>
      <c r="AA29" s="9"/>
      <c r="AB29" s="9"/>
    </row>
    <row r="30" spans="2:28" ht="13.5" hidden="1" outlineLevel="1" thickBot="1">
      <c r="B30" s="273" t="s">
        <v>195</v>
      </c>
      <c r="C30" s="23" t="s">
        <v>5</v>
      </c>
      <c r="D30" s="274"/>
      <c r="E30" s="27">
        <f>Tarbimine!D18</f>
        <v>106465</v>
      </c>
      <c r="F30" s="27">
        <f>Tarbimine!E18</f>
        <v>106465</v>
      </c>
      <c r="G30" s="27">
        <f>Tarbimine!F18</f>
        <v>106465</v>
      </c>
      <c r="H30" s="27">
        <f>Tarbimine!G18</f>
        <v>106465</v>
      </c>
      <c r="I30" s="27">
        <f>Tarbimine!H18</f>
        <v>106465</v>
      </c>
      <c r="J30" s="27">
        <f>Tarbimine!I18</f>
        <v>106465</v>
      </c>
      <c r="K30" s="27">
        <f>Tarbimine!J18</f>
        <v>106465</v>
      </c>
      <c r="L30" s="27">
        <f>Tarbimine!K18</f>
        <v>106465</v>
      </c>
      <c r="M30" s="27">
        <f>Tarbimine!L18</f>
        <v>106465</v>
      </c>
      <c r="N30" s="27">
        <f>Tarbimine!M18</f>
        <v>106465</v>
      </c>
      <c r="O30" s="27">
        <f>Tarbimine!N18</f>
        <v>106465</v>
      </c>
      <c r="P30" s="27">
        <f>Tarbimine!O18</f>
        <v>106465</v>
      </c>
      <c r="Q30" s="27">
        <f>Tarbimine!P18</f>
        <v>106465</v>
      </c>
      <c r="R30" s="27">
        <f>Tarbimine!Q18</f>
        <v>106465</v>
      </c>
      <c r="S30" s="27">
        <f>Tarbimine!R18</f>
        <v>106465</v>
      </c>
      <c r="T30" s="27">
        <f>Tarbimine!S18</f>
        <v>106465</v>
      </c>
      <c r="U30" s="9"/>
      <c r="V30" s="9"/>
      <c r="W30" s="9"/>
      <c r="X30" s="9"/>
      <c r="Y30" s="9"/>
      <c r="Z30" s="9"/>
      <c r="AA30" s="9"/>
      <c r="AB30" s="9"/>
    </row>
    <row r="31" spans="2:28" ht="13.5" hidden="1" outlineLevel="1" thickBot="1">
      <c r="B31" s="273" t="s">
        <v>196</v>
      </c>
      <c r="C31" s="23" t="s">
        <v>5</v>
      </c>
      <c r="D31" s="27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9"/>
      <c r="V31" s="9"/>
      <c r="W31" s="9"/>
      <c r="X31" s="9"/>
      <c r="Y31" s="9"/>
      <c r="Z31" s="9"/>
      <c r="AA31" s="9"/>
      <c r="AB31" s="9"/>
    </row>
    <row r="32" spans="2:28" collapsed="1">
      <c r="B32" s="273" t="s">
        <v>8</v>
      </c>
      <c r="C32" s="23" t="s">
        <v>9</v>
      </c>
      <c r="D32" s="275"/>
      <c r="E32" s="27">
        <f>E35/365*1000/E26</f>
        <v>83.10386653533962</v>
      </c>
      <c r="F32" s="27">
        <f t="shared" ref="F32:R32" si="22">F35/365*1000/F26</f>
        <v>88.760972961079872</v>
      </c>
      <c r="G32" s="306">
        <f>G35/365*1000/G26</f>
        <v>85.695212717022571</v>
      </c>
      <c r="H32" s="27">
        <f t="shared" si="22"/>
        <v>89.650801715014708</v>
      </c>
      <c r="I32" s="27">
        <f t="shared" si="22"/>
        <v>90.099055723589771</v>
      </c>
      <c r="J32" s="27">
        <f t="shared" si="22"/>
        <v>90.549551002207707</v>
      </c>
      <c r="K32" s="27">
        <f t="shared" si="22"/>
        <v>91.002298757218739</v>
      </c>
      <c r="L32" s="27">
        <f t="shared" si="22"/>
        <v>91.457310251004813</v>
      </c>
      <c r="M32" s="27">
        <f t="shared" si="22"/>
        <v>91.914596802259823</v>
      </c>
      <c r="N32" s="27">
        <f t="shared" si="22"/>
        <v>92.374169786271111</v>
      </c>
      <c r="O32" s="27">
        <f t="shared" si="22"/>
        <v>92.836040635202451</v>
      </c>
      <c r="P32" s="27">
        <f t="shared" si="22"/>
        <v>93.300220838378465</v>
      </c>
      <c r="Q32" s="27">
        <f t="shared" si="22"/>
        <v>93.766721942570328</v>
      </c>
      <c r="R32" s="27">
        <f t="shared" si="22"/>
        <v>94.235555552283174</v>
      </c>
      <c r="S32" s="27">
        <f>S35/365*1000/S26</f>
        <v>94.706733330044585</v>
      </c>
      <c r="T32" s="27">
        <f>T35/365*1000/T26</f>
        <v>95.180266996694797</v>
      </c>
      <c r="U32" s="9"/>
      <c r="V32" s="9"/>
      <c r="W32" s="9"/>
      <c r="X32" s="9"/>
      <c r="Y32" s="9"/>
      <c r="Z32" s="9"/>
      <c r="AA32" s="9"/>
      <c r="AB32" s="9"/>
    </row>
    <row r="33" spans="2:28" hidden="1">
      <c r="B33" s="276" t="s">
        <v>73</v>
      </c>
      <c r="C33" s="25" t="s">
        <v>74</v>
      </c>
      <c r="D33" s="16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9"/>
      <c r="V33" s="9"/>
      <c r="W33" s="9"/>
      <c r="X33" s="9"/>
      <c r="Y33" s="9"/>
      <c r="Z33" s="9"/>
      <c r="AA33" s="9"/>
      <c r="AB33" s="9"/>
    </row>
    <row r="34" spans="2:28">
      <c r="B34" s="161" t="s">
        <v>113</v>
      </c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12"/>
      <c r="V34" s="112"/>
      <c r="W34" s="112"/>
      <c r="X34" s="112"/>
      <c r="Y34" s="112"/>
      <c r="Z34" s="112"/>
      <c r="AA34" s="112"/>
      <c r="AB34" s="112"/>
    </row>
    <row r="35" spans="2:28" outlineLevel="1">
      <c r="B35" s="170" t="s">
        <v>110</v>
      </c>
      <c r="C35" s="23" t="s">
        <v>11</v>
      </c>
      <c r="D35" s="165"/>
      <c r="E35" s="27">
        <f>Tarbimine!D8</f>
        <v>3229393.4</v>
      </c>
      <c r="F35" s="27">
        <f>Tarbimine!E8</f>
        <v>3449227</v>
      </c>
      <c r="G35" s="27">
        <f>Tarbimine!F8</f>
        <v>3330092.4</v>
      </c>
      <c r="H35" s="27">
        <f>Tarbimine!G8</f>
        <v>3483805.5006749998</v>
      </c>
      <c r="I35" s="27">
        <f>Tarbimine!H8</f>
        <v>3501224.5281783743</v>
      </c>
      <c r="J35" s="27">
        <f>Tarbimine!I8</f>
        <v>3518730.6508192657</v>
      </c>
      <c r="K35" s="27">
        <f>Tarbimine!J8</f>
        <v>3536324.3040733612</v>
      </c>
      <c r="L35" s="27">
        <f>Tarbimine!K8</f>
        <v>3554005.9255937277</v>
      </c>
      <c r="M35" s="27">
        <f>Tarbimine!L8</f>
        <v>3571775.9552216958</v>
      </c>
      <c r="N35" s="27">
        <f>Tarbimine!M8</f>
        <v>3589634.8349978039</v>
      </c>
      <c r="O35" s="27">
        <f>Tarbimine!N8</f>
        <v>3607583.0091727925</v>
      </c>
      <c r="P35" s="27">
        <f>Tarbimine!O8</f>
        <v>3625620.9242186565</v>
      </c>
      <c r="Q35" s="27">
        <f>Tarbimine!P8</f>
        <v>3643749.0288397488</v>
      </c>
      <c r="R35" s="27">
        <f>Tarbimine!Q8</f>
        <v>3661967.7739839475</v>
      </c>
      <c r="S35" s="27">
        <f>Tarbimine!R8</f>
        <v>3680277.612853867</v>
      </c>
      <c r="T35" s="27">
        <f>Tarbimine!S8</f>
        <v>3698679.000918136</v>
      </c>
      <c r="U35" s="9"/>
      <c r="V35" s="9"/>
      <c r="W35" s="9"/>
      <c r="X35" s="9"/>
      <c r="Y35" s="9"/>
      <c r="Z35" s="9"/>
      <c r="AA35" s="9"/>
      <c r="AB35" s="9"/>
    </row>
    <row r="36" spans="2:28" outlineLevel="1">
      <c r="B36" s="170" t="s">
        <v>75</v>
      </c>
      <c r="C36" s="23" t="s">
        <v>11</v>
      </c>
      <c r="D36" s="171"/>
      <c r="E36" s="27">
        <f>Tarbimine!D9</f>
        <v>1642616.2</v>
      </c>
      <c r="F36" s="27">
        <f>Tarbimine!E9</f>
        <v>1458830</v>
      </c>
      <c r="G36" s="27">
        <f>Tarbimine!F9</f>
        <v>1606933.3</v>
      </c>
      <c r="H36" s="27">
        <f>Tarbimine!G9</f>
        <v>1606933.3</v>
      </c>
      <c r="I36" s="27">
        <f>Tarbimine!H9</f>
        <v>1606933.3</v>
      </c>
      <c r="J36" s="27">
        <f>Tarbimine!I9</f>
        <v>1606933.3</v>
      </c>
      <c r="K36" s="27">
        <f>Tarbimine!J9</f>
        <v>1606933.3</v>
      </c>
      <c r="L36" s="27">
        <f>Tarbimine!K9</f>
        <v>1606933.3</v>
      </c>
      <c r="M36" s="27">
        <f>Tarbimine!L9</f>
        <v>1606933.3</v>
      </c>
      <c r="N36" s="27">
        <f>Tarbimine!M9</f>
        <v>1606933.3</v>
      </c>
      <c r="O36" s="27">
        <f>Tarbimine!N9</f>
        <v>1606933.3</v>
      </c>
      <c r="P36" s="27">
        <f>Tarbimine!O9</f>
        <v>1606933.3</v>
      </c>
      <c r="Q36" s="27">
        <f>Tarbimine!P9</f>
        <v>1606933.3</v>
      </c>
      <c r="R36" s="27">
        <f>Tarbimine!Q9</f>
        <v>1606933.3</v>
      </c>
      <c r="S36" s="27">
        <f>Tarbimine!R9</f>
        <v>1606933.3</v>
      </c>
      <c r="T36" s="27">
        <f>Tarbimine!S9</f>
        <v>1606933.3</v>
      </c>
      <c r="U36" s="9"/>
      <c r="V36" s="9"/>
      <c r="W36" s="9"/>
      <c r="X36" s="9"/>
      <c r="Y36" s="9"/>
      <c r="Z36" s="9"/>
      <c r="AA36" s="9"/>
      <c r="AB36" s="9"/>
    </row>
    <row r="37" spans="2:28">
      <c r="B37" s="172" t="s">
        <v>116</v>
      </c>
      <c r="C37" s="23" t="s">
        <v>11</v>
      </c>
      <c r="D37" s="165"/>
      <c r="E37" s="27">
        <f>E35+E36</f>
        <v>4872009.5999999996</v>
      </c>
      <c r="F37" s="27">
        <f>F35+F36</f>
        <v>4908057</v>
      </c>
      <c r="G37" s="27">
        <f>G35+G36</f>
        <v>4937025.7</v>
      </c>
      <c r="H37" s="27">
        <f>H35+H36</f>
        <v>5090738.8006750001</v>
      </c>
      <c r="I37" s="27">
        <f t="shared" ref="I37:N37" si="23">I35+I36</f>
        <v>5108157.8281783741</v>
      </c>
      <c r="J37" s="27">
        <f>J35+J36</f>
        <v>5125663.950819266</v>
      </c>
      <c r="K37" s="27">
        <f t="shared" si="23"/>
        <v>5143257.6040733615</v>
      </c>
      <c r="L37" s="27">
        <f t="shared" si="23"/>
        <v>5160939.225593728</v>
      </c>
      <c r="M37" s="27">
        <f t="shared" si="23"/>
        <v>5178709.2552216956</v>
      </c>
      <c r="N37" s="27">
        <f t="shared" si="23"/>
        <v>5196568.1349978037</v>
      </c>
      <c r="O37" s="27">
        <f t="shared" ref="O37:T37" si="24">O35+O36</f>
        <v>5214516.3091727924</v>
      </c>
      <c r="P37" s="27">
        <f t="shared" si="24"/>
        <v>5232554.2242186563</v>
      </c>
      <c r="Q37" s="27">
        <f t="shared" si="24"/>
        <v>5250682.3288397491</v>
      </c>
      <c r="R37" s="27">
        <f t="shared" si="24"/>
        <v>5268901.0739839477</v>
      </c>
      <c r="S37" s="27">
        <f t="shared" si="24"/>
        <v>5287210.9128538668</v>
      </c>
      <c r="T37" s="27">
        <f t="shared" si="24"/>
        <v>5305612.3009181358</v>
      </c>
      <c r="U37" s="9"/>
      <c r="V37" s="9"/>
      <c r="W37" s="9"/>
      <c r="X37" s="9"/>
      <c r="Y37" s="9"/>
      <c r="Z37" s="9"/>
      <c r="AA37" s="9"/>
      <c r="AB37" s="9"/>
    </row>
    <row r="38" spans="2:28" s="174" customFormat="1">
      <c r="B38" s="164" t="s">
        <v>22</v>
      </c>
      <c r="C38" s="23" t="s">
        <v>18</v>
      </c>
      <c r="D38" s="173"/>
      <c r="E38" s="28">
        <f t="shared" ref="E38:R38" si="25">(E39-E37)/E39</f>
        <v>0.1135014984196995</v>
      </c>
      <c r="F38" s="28">
        <f t="shared" si="25"/>
        <v>0.10416547266038957</v>
      </c>
      <c r="G38" s="28">
        <f t="shared" si="25"/>
        <v>0.1108495421898525</v>
      </c>
      <c r="H38" s="28">
        <f t="shared" si="25"/>
        <v>0.15000000000000005</v>
      </c>
      <c r="I38" s="28">
        <f t="shared" si="25"/>
        <v>0.15</v>
      </c>
      <c r="J38" s="28">
        <f t="shared" si="25"/>
        <v>0.15000000000000008</v>
      </c>
      <c r="K38" s="28">
        <f t="shared" si="25"/>
        <v>0.15000000000000005</v>
      </c>
      <c r="L38" s="28">
        <f t="shared" si="25"/>
        <v>0.15000000000000005</v>
      </c>
      <c r="M38" s="28">
        <f t="shared" si="25"/>
        <v>0.15000000000000005</v>
      </c>
      <c r="N38" s="28">
        <f t="shared" si="25"/>
        <v>0.15</v>
      </c>
      <c r="O38" s="28">
        <f t="shared" si="25"/>
        <v>0.15000000000000005</v>
      </c>
      <c r="P38" s="28">
        <f t="shared" si="25"/>
        <v>0.15</v>
      </c>
      <c r="Q38" s="28">
        <f t="shared" si="25"/>
        <v>0.15000000000000008</v>
      </c>
      <c r="R38" s="28">
        <f t="shared" si="25"/>
        <v>0.15</v>
      </c>
      <c r="S38" s="28">
        <f>(S39-S37)/S39</f>
        <v>0.15</v>
      </c>
      <c r="T38" s="28">
        <f>(T39-T37)/T39</f>
        <v>0.15000000000000008</v>
      </c>
      <c r="U38" s="10"/>
      <c r="V38" s="10"/>
      <c r="W38" s="10"/>
      <c r="X38" s="10"/>
      <c r="Y38" s="10"/>
      <c r="Z38" s="10"/>
      <c r="AA38" s="10"/>
      <c r="AB38" s="10"/>
    </row>
    <row r="39" spans="2:28">
      <c r="B39" s="168" t="s">
        <v>10</v>
      </c>
      <c r="C39" s="25" t="s">
        <v>11</v>
      </c>
      <c r="D39" s="169"/>
      <c r="E39" s="27">
        <f>Tarbimine!D12</f>
        <v>5495790</v>
      </c>
      <c r="F39" s="27">
        <f>Tarbimine!E12</f>
        <v>5478754</v>
      </c>
      <c r="G39" s="27">
        <f>Tarbimine!F12</f>
        <v>5552520</v>
      </c>
      <c r="H39" s="27">
        <f>Tarbimine!G12</f>
        <v>5989104.4713823535</v>
      </c>
      <c r="I39" s="27">
        <f>Tarbimine!H12</f>
        <v>6009597.4449157342</v>
      </c>
      <c r="J39" s="27">
        <f>Tarbimine!I12</f>
        <v>6030192.8833167842</v>
      </c>
      <c r="K39" s="27">
        <f>Tarbimine!J12</f>
        <v>6050891.2989098374</v>
      </c>
      <c r="L39" s="27">
        <f>Tarbimine!K12</f>
        <v>6071693.2065808568</v>
      </c>
      <c r="M39" s="27">
        <f>Tarbimine!L12</f>
        <v>6092599.1237902306</v>
      </c>
      <c r="N39" s="27">
        <f>Tarbimine!M12</f>
        <v>6113609.5705856513</v>
      </c>
      <c r="O39" s="27">
        <f>Tarbimine!N12</f>
        <v>6134725.0696150502</v>
      </c>
      <c r="P39" s="27">
        <f>Tarbimine!O12</f>
        <v>6155946.1461395957</v>
      </c>
      <c r="Q39" s="27">
        <f>Tarbimine!P12</f>
        <v>6177273.3280467642</v>
      </c>
      <c r="R39" s="27">
        <f>Tarbimine!Q12</f>
        <v>6198707.1458634678</v>
      </c>
      <c r="S39" s="27">
        <f>Tarbimine!R12</f>
        <v>6220248.132769255</v>
      </c>
      <c r="T39" s="27">
        <f>Tarbimine!S12</f>
        <v>6241896.8246095721</v>
      </c>
      <c r="U39" s="9"/>
      <c r="V39" s="9"/>
      <c r="W39" s="9"/>
      <c r="X39" s="9"/>
      <c r="Y39" s="9"/>
      <c r="Z39" s="9"/>
      <c r="AA39" s="9"/>
      <c r="AB39" s="9"/>
    </row>
    <row r="40" spans="2:28">
      <c r="B40" s="161" t="s">
        <v>114</v>
      </c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9"/>
      <c r="V40" s="9"/>
      <c r="W40" s="9"/>
      <c r="X40" s="9"/>
      <c r="Y40" s="9"/>
      <c r="Z40" s="9"/>
      <c r="AA40" s="9"/>
      <c r="AB40" s="9"/>
    </row>
    <row r="41" spans="2:28" outlineLevel="1">
      <c r="B41" s="170" t="s">
        <v>117</v>
      </c>
      <c r="C41" s="23" t="s">
        <v>11</v>
      </c>
      <c r="D41" s="165"/>
      <c r="E41" s="27">
        <f>Tarbimine!D21</f>
        <v>3233806.8000000003</v>
      </c>
      <c r="F41" s="27">
        <f>Tarbimine!E21</f>
        <v>3447443</v>
      </c>
      <c r="G41" s="27">
        <f>Tarbimine!F21</f>
        <v>3330815.4</v>
      </c>
      <c r="H41" s="27">
        <f>Tarbimine!G21</f>
        <v>3482003.6160749993</v>
      </c>
      <c r="I41" s="27">
        <f>Tarbimine!H21</f>
        <v>3499413.6341553736</v>
      </c>
      <c r="J41" s="27">
        <f>Tarbimine!I21</f>
        <v>3516910.7023261501</v>
      </c>
      <c r="K41" s="27">
        <f>Tarbimine!J21</f>
        <v>3534495.2558377809</v>
      </c>
      <c r="L41" s="27">
        <f>Tarbimine!K21</f>
        <v>3552167.7321169688</v>
      </c>
      <c r="M41" s="27">
        <f>Tarbimine!L21</f>
        <v>3569928.5707775536</v>
      </c>
      <c r="N41" s="27">
        <f>Tarbimine!M21</f>
        <v>3587778.2136314404</v>
      </c>
      <c r="O41" s="27">
        <f>Tarbimine!N21</f>
        <v>3605717.1046995977</v>
      </c>
      <c r="P41" s="27">
        <f>Tarbimine!O21</f>
        <v>3623745.6902230955</v>
      </c>
      <c r="Q41" s="27">
        <f>Tarbimine!P21</f>
        <v>3641864.4186742106</v>
      </c>
      <c r="R41" s="27">
        <f>Tarbimine!Q21</f>
        <v>3660073.7407675809</v>
      </c>
      <c r="S41" s="27">
        <f>Tarbimine!R21</f>
        <v>3678374.1094714189</v>
      </c>
      <c r="T41" s="27">
        <f>Tarbimine!S21</f>
        <v>3696765.9800187754</v>
      </c>
      <c r="U41" s="9"/>
      <c r="V41" s="9"/>
      <c r="W41" s="9"/>
      <c r="X41" s="9"/>
      <c r="Y41" s="9"/>
      <c r="Z41" s="9"/>
      <c r="AA41" s="9"/>
      <c r="AB41" s="9"/>
    </row>
    <row r="42" spans="2:28" outlineLevel="1">
      <c r="B42" s="170" t="s">
        <v>118</v>
      </c>
      <c r="C42" s="23" t="s">
        <v>11</v>
      </c>
      <c r="D42" s="171"/>
      <c r="E42" s="27">
        <f>Tarbimine!D22</f>
        <v>2057026.6</v>
      </c>
      <c r="F42" s="27">
        <f>Tarbimine!E22</f>
        <v>1865272</v>
      </c>
      <c r="G42" s="27">
        <f>Tarbimine!F22</f>
        <v>2008167.4</v>
      </c>
      <c r="H42" s="27">
        <f>Tarbimine!G22</f>
        <v>2008167.4</v>
      </c>
      <c r="I42" s="27">
        <f>Tarbimine!H22</f>
        <v>2008167.4</v>
      </c>
      <c r="J42" s="27">
        <f>Tarbimine!I22</f>
        <v>2008167.4</v>
      </c>
      <c r="K42" s="27">
        <f>Tarbimine!J22</f>
        <v>2008167.4</v>
      </c>
      <c r="L42" s="27">
        <f>Tarbimine!K22</f>
        <v>2008167.4</v>
      </c>
      <c r="M42" s="27">
        <f>Tarbimine!L22</f>
        <v>2008167.4</v>
      </c>
      <c r="N42" s="27">
        <f>Tarbimine!M22</f>
        <v>2008167.4</v>
      </c>
      <c r="O42" s="27">
        <f>Tarbimine!N22</f>
        <v>2008167.4</v>
      </c>
      <c r="P42" s="27">
        <f>Tarbimine!O22</f>
        <v>2008167.4</v>
      </c>
      <c r="Q42" s="27">
        <f>Tarbimine!P22</f>
        <v>2008167.4</v>
      </c>
      <c r="R42" s="27">
        <f>Tarbimine!Q22</f>
        <v>2008167.4</v>
      </c>
      <c r="S42" s="27">
        <f>Tarbimine!R22</f>
        <v>2008167.4</v>
      </c>
      <c r="T42" s="27">
        <f>Tarbimine!S22</f>
        <v>2008167.4</v>
      </c>
      <c r="U42" s="9"/>
      <c r="V42" s="9"/>
      <c r="W42" s="9"/>
      <c r="X42" s="9"/>
      <c r="Y42" s="9"/>
      <c r="Z42" s="9"/>
      <c r="AA42" s="9"/>
      <c r="AB42" s="9"/>
    </row>
    <row r="43" spans="2:28">
      <c r="B43" s="172" t="s">
        <v>119</v>
      </c>
      <c r="C43" s="23" t="s">
        <v>11</v>
      </c>
      <c r="D43" s="165"/>
      <c r="E43" s="27">
        <f>E41+E42</f>
        <v>5290833.4000000004</v>
      </c>
      <c r="F43" s="27">
        <f>F41+F42</f>
        <v>5312715</v>
      </c>
      <c r="G43" s="27">
        <f t="shared" ref="G43:N43" si="26">G41+G42</f>
        <v>5338982.8</v>
      </c>
      <c r="H43" s="27">
        <f t="shared" si="26"/>
        <v>5490171.0160749992</v>
      </c>
      <c r="I43" s="27">
        <f t="shared" si="26"/>
        <v>5507581.0341553735</v>
      </c>
      <c r="J43" s="27">
        <f t="shared" si="26"/>
        <v>5525078.1023261501</v>
      </c>
      <c r="K43" s="27">
        <f t="shared" si="26"/>
        <v>5542662.6558377808</v>
      </c>
      <c r="L43" s="27">
        <f t="shared" si="26"/>
        <v>5560335.1321169687</v>
      </c>
      <c r="M43" s="27">
        <f t="shared" si="26"/>
        <v>5578095.9707775535</v>
      </c>
      <c r="N43" s="27">
        <f t="shared" si="26"/>
        <v>5595945.6136314403</v>
      </c>
      <c r="O43" s="27">
        <f t="shared" ref="O43:T43" si="27">O41+O42</f>
        <v>5613884.5046995971</v>
      </c>
      <c r="P43" s="27">
        <f t="shared" si="27"/>
        <v>5631913.0902230954</v>
      </c>
      <c r="Q43" s="27">
        <f t="shared" si="27"/>
        <v>5650031.8186742105</v>
      </c>
      <c r="R43" s="27">
        <f t="shared" si="27"/>
        <v>5668241.1407675808</v>
      </c>
      <c r="S43" s="27">
        <f t="shared" si="27"/>
        <v>5686541.5094714183</v>
      </c>
      <c r="T43" s="27">
        <f t="shared" si="27"/>
        <v>5704933.3800187754</v>
      </c>
      <c r="U43" s="9"/>
      <c r="V43" s="9"/>
      <c r="W43" s="9"/>
      <c r="X43" s="9"/>
      <c r="Y43" s="9"/>
      <c r="Z43" s="9"/>
      <c r="AA43" s="9"/>
      <c r="AB43" s="9"/>
    </row>
    <row r="44" spans="2:28" s="174" customFormat="1">
      <c r="B44" s="164" t="s">
        <v>23</v>
      </c>
      <c r="C44" s="23" t="s">
        <v>18</v>
      </c>
      <c r="D44" s="173"/>
      <c r="E44" s="28">
        <f t="shared" ref="E44:R44" si="28">(E45-E43)/E45</f>
        <v>0.41580589084070507</v>
      </c>
      <c r="F44" s="28">
        <f t="shared" si="28"/>
        <v>0.39632128248100379</v>
      </c>
      <c r="G44" s="28">
        <f t="shared" si="28"/>
        <v>0.43202310638297875</v>
      </c>
      <c r="H44" s="28">
        <f t="shared" si="28"/>
        <v>0.40401964653983941</v>
      </c>
      <c r="I44" s="28">
        <f t="shared" si="28"/>
        <v>0.38992828407541036</v>
      </c>
      <c r="J44" s="28">
        <f t="shared" si="28"/>
        <v>0.37550014640486795</v>
      </c>
      <c r="K44" s="28">
        <f t="shared" si="28"/>
        <v>0.36072710555512022</v>
      </c>
      <c r="L44" s="28">
        <f t="shared" si="28"/>
        <v>0.34560083566052024</v>
      </c>
      <c r="M44" s="28">
        <f t="shared" si="28"/>
        <v>0.33011280810751803</v>
      </c>
      <c r="N44" s="28">
        <f t="shared" si="28"/>
        <v>0.31425428655939125</v>
      </c>
      <c r="O44" s="28">
        <f t="shared" si="28"/>
        <v>0.29801632185807186</v>
      </c>
      <c r="P44" s="28">
        <f t="shared" si="28"/>
        <v>0.28138974680001783</v>
      </c>
      <c r="Q44" s="28">
        <f t="shared" si="28"/>
        <v>0.26436517078299965</v>
      </c>
      <c r="R44" s="28">
        <f t="shared" si="28"/>
        <v>0.24693297432059369</v>
      </c>
      <c r="S44" s="28">
        <f>(S45-S43)/S45</f>
        <v>0.22908330342109523</v>
      </c>
      <c r="T44" s="28">
        <f>(T45-T43)/T45</f>
        <v>0.21080606382748157</v>
      </c>
      <c r="U44" s="10"/>
      <c r="V44" s="10"/>
      <c r="W44" s="10"/>
      <c r="X44" s="10"/>
      <c r="Y44" s="10"/>
      <c r="Z44" s="10"/>
      <c r="AA44" s="10"/>
      <c r="AB44" s="10"/>
    </row>
    <row r="45" spans="2:28">
      <c r="B45" s="168" t="s">
        <v>12</v>
      </c>
      <c r="C45" s="25" t="s">
        <v>11</v>
      </c>
      <c r="D45" s="169"/>
      <c r="E45" s="27">
        <f>Tarbimine!D25</f>
        <v>9056636</v>
      </c>
      <c r="F45" s="27">
        <f>Tarbimine!E25</f>
        <v>8800567</v>
      </c>
      <c r="G45" s="27">
        <f>Tarbimine!F25</f>
        <v>9400000</v>
      </c>
      <c r="H45" s="27">
        <f>Tarbimine!G25</f>
        <v>9212000</v>
      </c>
      <c r="I45" s="27">
        <f>Tarbimine!H25</f>
        <v>9027760</v>
      </c>
      <c r="J45" s="27">
        <f>Tarbimine!I25</f>
        <v>8847204.8000000007</v>
      </c>
      <c r="K45" s="27">
        <f>Tarbimine!J25</f>
        <v>8670260.7039999999</v>
      </c>
      <c r="L45" s="27">
        <f>Tarbimine!K25</f>
        <v>8496855.4899199996</v>
      </c>
      <c r="M45" s="27">
        <f>Tarbimine!L25</f>
        <v>8326918.3801215999</v>
      </c>
      <c r="N45" s="27">
        <f>Tarbimine!M25</f>
        <v>8160380.0125191677</v>
      </c>
      <c r="O45" s="27">
        <f>Tarbimine!N25</f>
        <v>7997172.4122687839</v>
      </c>
      <c r="P45" s="27">
        <f>Tarbimine!O25</f>
        <v>7837228.9640234085</v>
      </c>
      <c r="Q45" s="27">
        <f>Tarbimine!P25</f>
        <v>7680484.3847429398</v>
      </c>
      <c r="R45" s="27">
        <f>Tarbimine!Q25</f>
        <v>7526874.6970480811</v>
      </c>
      <c r="S45" s="27">
        <f>Tarbimine!R25</f>
        <v>7376337.2031071195</v>
      </c>
      <c r="T45" s="27">
        <f>Tarbimine!S25</f>
        <v>7228810.4590449771</v>
      </c>
      <c r="U45" s="9"/>
      <c r="V45" s="9"/>
      <c r="W45" s="9"/>
      <c r="X45" s="9"/>
      <c r="Y45" s="9"/>
      <c r="Z45" s="9"/>
      <c r="AA45" s="9"/>
      <c r="AB45" s="9"/>
    </row>
    <row r="46" spans="2:28">
      <c r="B46" s="175" t="s">
        <v>13</v>
      </c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9"/>
      <c r="V46" s="176"/>
      <c r="W46" s="9"/>
      <c r="X46" s="176"/>
      <c r="Y46" s="9"/>
      <c r="Z46" s="176"/>
      <c r="AA46" s="9"/>
      <c r="AB46" s="176"/>
    </row>
    <row r="47" spans="2:28">
      <c r="B47" s="164" t="s">
        <v>15</v>
      </c>
      <c r="C47" s="23" t="s">
        <v>86</v>
      </c>
      <c r="D47" s="171"/>
      <c r="E47" s="29">
        <f>Rahavood!E7/Eeldused!E35</f>
        <v>0.61677899013480364</v>
      </c>
      <c r="F47" s="29">
        <f>Rahavood!F7/Eeldused!F35</f>
        <v>0.61660540173204026</v>
      </c>
      <c r="G47" s="29">
        <f>Rahavood!G7/Eeldused!G35</f>
        <v>0.61600002450382463</v>
      </c>
      <c r="H47" s="29">
        <f t="shared" ref="H47:R47" si="29">G47*(1+H59)</f>
        <v>0.61600002450382463</v>
      </c>
      <c r="I47" s="29">
        <f t="shared" si="29"/>
        <v>0.64680002572901585</v>
      </c>
      <c r="J47" s="29">
        <f t="shared" si="29"/>
        <v>0.67914002701546672</v>
      </c>
      <c r="K47" s="29">
        <f t="shared" si="29"/>
        <v>0.71309702836624012</v>
      </c>
      <c r="L47" s="29">
        <f t="shared" si="29"/>
        <v>0.75588285006821454</v>
      </c>
      <c r="M47" s="29">
        <f t="shared" si="29"/>
        <v>0.81635347807367176</v>
      </c>
      <c r="N47" s="29">
        <f t="shared" si="29"/>
        <v>0.88166175631956556</v>
      </c>
      <c r="O47" s="29">
        <f t="shared" si="29"/>
        <v>0.95219469682513092</v>
      </c>
      <c r="P47" s="29">
        <f t="shared" si="29"/>
        <v>1.0321790513584419</v>
      </c>
      <c r="Q47" s="29">
        <f t="shared" si="29"/>
        <v>1.1044315849535329</v>
      </c>
      <c r="R47" s="29">
        <f t="shared" si="29"/>
        <v>1.1817417959002803</v>
      </c>
      <c r="S47" s="29">
        <f>R47*(1+S59)</f>
        <v>1.2644637216132999</v>
      </c>
      <c r="T47" s="29">
        <f>S47*(1+T59)</f>
        <v>1.3529761821262309</v>
      </c>
      <c r="U47" s="112"/>
      <c r="V47" s="112"/>
      <c r="W47" s="112"/>
      <c r="X47" s="112"/>
      <c r="Y47" s="112"/>
      <c r="Z47" s="112"/>
      <c r="AA47" s="112"/>
      <c r="AB47" s="112"/>
    </row>
    <row r="48" spans="2:28">
      <c r="B48" s="177" t="s">
        <v>139</v>
      </c>
      <c r="C48" s="178" t="s">
        <v>18</v>
      </c>
      <c r="D48" s="132"/>
      <c r="E48" s="179"/>
      <c r="F48" s="179">
        <f t="shared" ref="F48:N48" si="30">IF(E47=0,0,F47/E47-1)</f>
        <v>-2.8144344334013471E-4</v>
      </c>
      <c r="G48" s="179">
        <f t="shared" si="30"/>
        <v>-9.8179034195144954E-4</v>
      </c>
      <c r="H48" s="179">
        <f t="shared" si="30"/>
        <v>0</v>
      </c>
      <c r="I48" s="179">
        <f t="shared" si="30"/>
        <v>5.0000000000000044E-2</v>
      </c>
      <c r="J48" s="179">
        <f t="shared" si="30"/>
        <v>5.0000000000000044E-2</v>
      </c>
      <c r="K48" s="179">
        <f t="shared" si="30"/>
        <v>5.0000000000000044E-2</v>
      </c>
      <c r="L48" s="179">
        <f t="shared" si="30"/>
        <v>6.0000000000000053E-2</v>
      </c>
      <c r="M48" s="179">
        <f t="shared" si="30"/>
        <v>8.0000000000000071E-2</v>
      </c>
      <c r="N48" s="179">
        <f t="shared" si="30"/>
        <v>8.0000000000000071E-2</v>
      </c>
      <c r="O48" s="179">
        <f t="shared" ref="O48:T48" si="31">IF(N47=0,0,O47/N47-1)</f>
        <v>8.0000000000000071E-2</v>
      </c>
      <c r="P48" s="179">
        <f t="shared" si="31"/>
        <v>8.4000000000000075E-2</v>
      </c>
      <c r="Q48" s="179">
        <f t="shared" si="31"/>
        <v>7.0000000000000062E-2</v>
      </c>
      <c r="R48" s="179">
        <f t="shared" si="31"/>
        <v>7.0000000000000062E-2</v>
      </c>
      <c r="S48" s="179">
        <f t="shared" si="31"/>
        <v>7.0000000000000062E-2</v>
      </c>
      <c r="T48" s="179">
        <f t="shared" si="31"/>
        <v>7.0000000000000062E-2</v>
      </c>
      <c r="U48" s="112"/>
      <c r="V48" s="112"/>
      <c r="W48" s="112"/>
      <c r="X48" s="112"/>
      <c r="Y48" s="112"/>
      <c r="Z48" s="112"/>
      <c r="AA48" s="112"/>
      <c r="AB48" s="112"/>
    </row>
    <row r="49" spans="2:28">
      <c r="B49" s="164" t="s">
        <v>76</v>
      </c>
      <c r="C49" s="23" t="s">
        <v>86</v>
      </c>
      <c r="D49" s="167"/>
      <c r="E49" s="29">
        <f>Rahavood!E8/Eeldused!E36</f>
        <v>0.61600025617670151</v>
      </c>
      <c r="F49" s="29">
        <f>Rahavood!F8/Eeldused!F36</f>
        <v>0.61600049354619801</v>
      </c>
      <c r="G49" s="29">
        <f>Rahavood!G8/Eeldused!G36</f>
        <v>0.61600005426485338</v>
      </c>
      <c r="H49" s="29">
        <f t="shared" ref="H49:R49" si="32">G49*(1+H59)</f>
        <v>0.61600005426485338</v>
      </c>
      <c r="I49" s="29">
        <f t="shared" si="32"/>
        <v>0.64680005697809606</v>
      </c>
      <c r="J49" s="29">
        <f t="shared" si="32"/>
        <v>0.67914005982700087</v>
      </c>
      <c r="K49" s="29">
        <f t="shared" si="32"/>
        <v>0.71309706281835095</v>
      </c>
      <c r="L49" s="29">
        <f t="shared" si="32"/>
        <v>0.75588288658745206</v>
      </c>
      <c r="M49" s="29">
        <f t="shared" si="32"/>
        <v>0.81635351751444829</v>
      </c>
      <c r="N49" s="29">
        <f t="shared" si="32"/>
        <v>0.88166179891560426</v>
      </c>
      <c r="O49" s="29">
        <f t="shared" si="32"/>
        <v>0.95219474282885264</v>
      </c>
      <c r="P49" s="29">
        <f t="shared" si="32"/>
        <v>1.0321791012264763</v>
      </c>
      <c r="Q49" s="29">
        <f t="shared" si="32"/>
        <v>1.1044316383123296</v>
      </c>
      <c r="R49" s="29">
        <f t="shared" si="32"/>
        <v>1.1817418529941928</v>
      </c>
      <c r="S49" s="29">
        <f>R49*(1+S59)</f>
        <v>1.2644637827037863</v>
      </c>
      <c r="T49" s="29">
        <f>S49*(1+T59)</f>
        <v>1.3529762474930516</v>
      </c>
      <c r="U49" s="112"/>
      <c r="V49" s="112"/>
      <c r="W49" s="112"/>
      <c r="X49" s="112"/>
      <c r="Y49" s="112"/>
      <c r="Z49" s="112"/>
      <c r="AA49" s="112"/>
      <c r="AB49" s="112"/>
    </row>
    <row r="50" spans="2:28">
      <c r="B50" s="177" t="s">
        <v>139</v>
      </c>
      <c r="C50" s="178" t="s">
        <v>18</v>
      </c>
      <c r="D50" s="132"/>
      <c r="E50" s="179"/>
      <c r="F50" s="179">
        <f t="shared" ref="F50:N50" si="33">IF(E49=0,0,F49/E49-1)</f>
        <v>3.8533993151901313E-7</v>
      </c>
      <c r="G50" s="179">
        <f t="shared" si="33"/>
        <v>-7.1311849458854937E-7</v>
      </c>
      <c r="H50" s="179">
        <f t="shared" si="33"/>
        <v>0</v>
      </c>
      <c r="I50" s="179">
        <f t="shared" si="33"/>
        <v>5.0000000000000044E-2</v>
      </c>
      <c r="J50" s="179">
        <f t="shared" si="33"/>
        <v>5.0000000000000044E-2</v>
      </c>
      <c r="K50" s="179">
        <f t="shared" si="33"/>
        <v>5.0000000000000044E-2</v>
      </c>
      <c r="L50" s="179">
        <f t="shared" si="33"/>
        <v>6.0000000000000053E-2</v>
      </c>
      <c r="M50" s="179">
        <f t="shared" si="33"/>
        <v>8.0000000000000071E-2</v>
      </c>
      <c r="N50" s="179">
        <f t="shared" si="33"/>
        <v>8.0000000000000071E-2</v>
      </c>
      <c r="O50" s="179">
        <f t="shared" ref="O50:T50" si="34">IF(N49=0,0,O49/N49-1)</f>
        <v>8.0000000000000071E-2</v>
      </c>
      <c r="P50" s="179">
        <f t="shared" si="34"/>
        <v>8.4000000000000075E-2</v>
      </c>
      <c r="Q50" s="179">
        <f t="shared" si="34"/>
        <v>7.0000000000000062E-2</v>
      </c>
      <c r="R50" s="179">
        <f t="shared" si="34"/>
        <v>7.0000000000000062E-2</v>
      </c>
      <c r="S50" s="179">
        <f t="shared" si="34"/>
        <v>7.0000000000000062E-2</v>
      </c>
      <c r="T50" s="179">
        <f t="shared" si="34"/>
        <v>7.0000000000000062E-2</v>
      </c>
      <c r="U50" s="112"/>
      <c r="V50" s="112"/>
      <c r="W50" s="112"/>
      <c r="X50" s="112"/>
      <c r="Y50" s="112"/>
      <c r="Z50" s="112"/>
      <c r="AA50" s="112"/>
      <c r="AB50" s="112"/>
    </row>
    <row r="51" spans="2:28">
      <c r="B51" s="175" t="s">
        <v>14</v>
      </c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9"/>
      <c r="V51" s="176"/>
      <c r="W51" s="9"/>
      <c r="X51" s="176"/>
      <c r="Y51" s="9"/>
      <c r="Z51" s="176"/>
      <c r="AA51" s="9"/>
      <c r="AB51" s="176"/>
    </row>
    <row r="52" spans="2:28">
      <c r="B52" s="164" t="s">
        <v>15</v>
      </c>
      <c r="C52" s="23" t="s">
        <v>86</v>
      </c>
      <c r="D52" s="180"/>
      <c r="E52" s="29">
        <f>Rahavood!E10/Eeldused!E41</f>
        <v>1.0818457058102542</v>
      </c>
      <c r="F52" s="29">
        <f>Rahavood!F10/Eeldused!F41</f>
        <v>1.0819410212148539</v>
      </c>
      <c r="G52" s="29">
        <f>Rahavood!G10/Eeldused!G41</f>
        <v>1.0800001104834571</v>
      </c>
      <c r="H52" s="29">
        <f>G52*(1+H59)</f>
        <v>1.0800001104834571</v>
      </c>
      <c r="I52" s="29">
        <f>H52*(1+I59)</f>
        <v>1.1340001160076301</v>
      </c>
      <c r="J52" s="29">
        <f t="shared" ref="J52:R52" si="35">I52*(1+J59)</f>
        <v>1.1907001218080115</v>
      </c>
      <c r="K52" s="29">
        <f t="shared" si="35"/>
        <v>1.2502351278984121</v>
      </c>
      <c r="L52" s="29">
        <f t="shared" si="35"/>
        <v>1.3252492355723169</v>
      </c>
      <c r="M52" s="29">
        <f t="shared" si="35"/>
        <v>1.4312691744181023</v>
      </c>
      <c r="N52" s="29">
        <f t="shared" si="35"/>
        <v>1.5457707083715506</v>
      </c>
      <c r="O52" s="29">
        <f t="shared" si="35"/>
        <v>1.6694323650412748</v>
      </c>
      <c r="P52" s="29">
        <f t="shared" si="35"/>
        <v>1.8096646837047421</v>
      </c>
      <c r="Q52" s="29">
        <f t="shared" si="35"/>
        <v>1.9363412115640741</v>
      </c>
      <c r="R52" s="29">
        <f t="shared" si="35"/>
        <v>2.0718850963735593</v>
      </c>
      <c r="S52" s="29">
        <f>R52*(1+S59)</f>
        <v>2.2169170531197087</v>
      </c>
      <c r="T52" s="29">
        <f>S52*(1+T59)</f>
        <v>2.3721012468380884</v>
      </c>
      <c r="U52" s="112"/>
      <c r="V52" s="112"/>
      <c r="W52" s="112"/>
      <c r="X52" s="112"/>
      <c r="Y52" s="112"/>
      <c r="Z52" s="112"/>
      <c r="AA52" s="112"/>
      <c r="AB52" s="112"/>
    </row>
    <row r="53" spans="2:28">
      <c r="B53" s="177" t="s">
        <v>139</v>
      </c>
      <c r="C53" s="178" t="s">
        <v>18</v>
      </c>
      <c r="D53" s="180"/>
      <c r="E53" s="179"/>
      <c r="F53" s="179">
        <f t="shared" ref="F53:N53" si="36">IF(E52=0,0,F52/E52-1)</f>
        <v>8.8104434937230636E-5</v>
      </c>
      <c r="G53" s="179">
        <f t="shared" si="36"/>
        <v>-1.7939154661290591E-3</v>
      </c>
      <c r="H53" s="179">
        <f t="shared" si="36"/>
        <v>0</v>
      </c>
      <c r="I53" s="179">
        <f t="shared" si="36"/>
        <v>5.0000000000000044E-2</v>
      </c>
      <c r="J53" s="179">
        <f t="shared" si="36"/>
        <v>5.0000000000000044E-2</v>
      </c>
      <c r="K53" s="179">
        <f t="shared" si="36"/>
        <v>5.0000000000000044E-2</v>
      </c>
      <c r="L53" s="179">
        <f t="shared" si="36"/>
        <v>6.0000000000000053E-2</v>
      </c>
      <c r="M53" s="179">
        <f t="shared" si="36"/>
        <v>8.0000000000000071E-2</v>
      </c>
      <c r="N53" s="179">
        <f t="shared" si="36"/>
        <v>8.0000000000000071E-2</v>
      </c>
      <c r="O53" s="179">
        <f t="shared" ref="O53:T53" si="37">IF(N52=0,0,O52/N52-1)</f>
        <v>8.0000000000000071E-2</v>
      </c>
      <c r="P53" s="179">
        <f t="shared" si="37"/>
        <v>8.4000000000000075E-2</v>
      </c>
      <c r="Q53" s="179">
        <f t="shared" si="37"/>
        <v>7.0000000000000062E-2</v>
      </c>
      <c r="R53" s="179">
        <f t="shared" si="37"/>
        <v>7.0000000000000062E-2</v>
      </c>
      <c r="S53" s="179">
        <f t="shared" si="37"/>
        <v>7.0000000000000062E-2</v>
      </c>
      <c r="T53" s="179">
        <f t="shared" si="37"/>
        <v>7.0000000000000062E-2</v>
      </c>
      <c r="U53" s="112"/>
      <c r="V53" s="112"/>
      <c r="W53" s="112"/>
      <c r="X53" s="112"/>
      <c r="Y53" s="112"/>
      <c r="Z53" s="112"/>
      <c r="AA53" s="112"/>
      <c r="AB53" s="112"/>
    </row>
    <row r="54" spans="2:28">
      <c r="B54" s="164" t="s">
        <v>76</v>
      </c>
      <c r="C54" s="23" t="s">
        <v>86</v>
      </c>
      <c r="D54" s="180"/>
      <c r="E54" s="29">
        <f>Rahavood!E11/Eeldused!E42</f>
        <v>1.721050179905306</v>
      </c>
      <c r="F54" s="29">
        <f>Rahavood!F11/Eeldused!F42</f>
        <v>1.7252931475945599</v>
      </c>
      <c r="G54" s="29">
        <f>Rahavood!G11/Eeldused!G42</f>
        <v>1.6101810038346405</v>
      </c>
      <c r="H54" s="29">
        <f t="shared" ref="H54:R54" si="38">G54*(1+H59)</f>
        <v>1.6101810038346405</v>
      </c>
      <c r="I54" s="29">
        <f t="shared" si="38"/>
        <v>1.6906900540263725</v>
      </c>
      <c r="J54" s="29">
        <f t="shared" si="38"/>
        <v>1.7752245567276912</v>
      </c>
      <c r="K54" s="29">
        <f t="shared" si="38"/>
        <v>1.8639857845640759</v>
      </c>
      <c r="L54" s="29">
        <f t="shared" si="38"/>
        <v>1.9758249316379206</v>
      </c>
      <c r="M54" s="29">
        <f t="shared" si="38"/>
        <v>2.1338909261689545</v>
      </c>
      <c r="N54" s="29">
        <f t="shared" si="38"/>
        <v>2.3046022002624711</v>
      </c>
      <c r="O54" s="29">
        <f t="shared" si="38"/>
        <v>2.488970376283469</v>
      </c>
      <c r="P54" s="29">
        <f t="shared" si="38"/>
        <v>2.6980438878912807</v>
      </c>
      <c r="Q54" s="29">
        <f t="shared" si="38"/>
        <v>2.8869069600436705</v>
      </c>
      <c r="R54" s="29">
        <f t="shared" si="38"/>
        <v>3.0889904472467276</v>
      </c>
      <c r="S54" s="29">
        <f>R54*(1+S59)</f>
        <v>3.3052197785539987</v>
      </c>
      <c r="T54" s="29">
        <f>S54*(1+T59)</f>
        <v>3.5365851630527789</v>
      </c>
      <c r="U54" s="112"/>
      <c r="V54" s="112"/>
      <c r="W54" s="112"/>
      <c r="X54" s="112"/>
      <c r="Y54" s="112"/>
      <c r="Z54" s="112"/>
      <c r="AA54" s="112"/>
      <c r="AB54" s="112"/>
    </row>
    <row r="55" spans="2:28">
      <c r="B55" s="177" t="s">
        <v>139</v>
      </c>
      <c r="C55" s="178" t="s">
        <v>18</v>
      </c>
      <c r="D55" s="181"/>
      <c r="E55" s="179"/>
      <c r="F55" s="179">
        <f t="shared" ref="F55:N55" si="39">IF(E54=0,0,F54/E54-1)</f>
        <v>2.4653364200497574E-3</v>
      </c>
      <c r="G55" s="179">
        <f t="shared" si="39"/>
        <v>-6.6720339045229005E-2</v>
      </c>
      <c r="H55" s="179">
        <f t="shared" si="39"/>
        <v>0</v>
      </c>
      <c r="I55" s="179">
        <f t="shared" si="39"/>
        <v>5.0000000000000044E-2</v>
      </c>
      <c r="J55" s="179">
        <f t="shared" si="39"/>
        <v>5.0000000000000044E-2</v>
      </c>
      <c r="K55" s="179">
        <f t="shared" si="39"/>
        <v>5.0000000000000044E-2</v>
      </c>
      <c r="L55" s="179">
        <f t="shared" si="39"/>
        <v>6.0000000000000053E-2</v>
      </c>
      <c r="M55" s="179">
        <f t="shared" si="39"/>
        <v>8.0000000000000071E-2</v>
      </c>
      <c r="N55" s="179">
        <f t="shared" si="39"/>
        <v>8.0000000000000071E-2</v>
      </c>
      <c r="O55" s="179">
        <f t="shared" ref="O55:T55" si="40">IF(N54=0,0,O54/N54-1)</f>
        <v>8.0000000000000071E-2</v>
      </c>
      <c r="P55" s="179">
        <f t="shared" si="40"/>
        <v>8.4000000000000075E-2</v>
      </c>
      <c r="Q55" s="179">
        <f t="shared" si="40"/>
        <v>7.0000000000000062E-2</v>
      </c>
      <c r="R55" s="179">
        <f t="shared" si="40"/>
        <v>7.0000000000000062E-2</v>
      </c>
      <c r="S55" s="179">
        <f t="shared" si="40"/>
        <v>7.0000000000000062E-2</v>
      </c>
      <c r="T55" s="179">
        <f t="shared" si="40"/>
        <v>7.0000000000000062E-2</v>
      </c>
      <c r="U55" s="9"/>
      <c r="V55" s="176"/>
      <c r="W55" s="9"/>
      <c r="X55" s="176"/>
      <c r="Y55" s="112"/>
      <c r="Z55" s="112"/>
      <c r="AA55" s="112"/>
      <c r="AB55" s="112"/>
    </row>
    <row r="56" spans="2:28">
      <c r="B56" s="161" t="s">
        <v>120</v>
      </c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9"/>
      <c r="V56" s="9"/>
      <c r="W56" s="9"/>
      <c r="X56" s="9"/>
      <c r="Y56" s="9"/>
      <c r="Z56" s="9"/>
      <c r="AA56" s="9"/>
      <c r="AB56" s="9"/>
    </row>
    <row r="57" spans="2:28">
      <c r="B57" s="164" t="s">
        <v>115</v>
      </c>
      <c r="C57" s="23" t="s">
        <v>18</v>
      </c>
      <c r="D57" s="182"/>
      <c r="E57" s="28">
        <f t="shared" ref="E57:N57" si="41">IF(E58=0,0,E32*(E47+E52)/1000*365*1.2/E58/12)</f>
        <v>6.4292777900286022E-3</v>
      </c>
      <c r="F57" s="28">
        <f>IF(F58=0,0,F32*(F47+F52)/1000*365*1.2/F58/12)</f>
        <v>6.894196587813671E-3</v>
      </c>
      <c r="G57" s="28">
        <f>IF(G58=0,0,G32*(G47+G52)/1000*365*1.2/G58/12)</f>
        <v>6.5157807129735254E-3</v>
      </c>
      <c r="H57" s="28">
        <f>IF(H58=0,0,H32*(H47+H52)/1000*365*1.2/H58/12)</f>
        <v>6.6763382895013946E-3</v>
      </c>
      <c r="I57" s="28">
        <f t="shared" si="41"/>
        <v>6.9070646862709265E-3</v>
      </c>
      <c r="J57" s="28">
        <f t="shared" si="41"/>
        <v>7.1527772425784087E-3</v>
      </c>
      <c r="K57" s="28">
        <f t="shared" si="41"/>
        <v>7.4072308000302884E-3</v>
      </c>
      <c r="L57" s="28">
        <f t="shared" si="41"/>
        <v>7.7361989914433967E-3</v>
      </c>
      <c r="M57" s="28">
        <f t="shared" si="41"/>
        <v>8.2322258679535919E-3</v>
      </c>
      <c r="N57" s="28">
        <f t="shared" si="41"/>
        <v>8.7600568206635549E-3</v>
      </c>
      <c r="O57" s="28">
        <f t="shared" ref="O57:T57" si="42">IF(O58=0,0,O32*(O47+O52)/1000*365*1.2/O58/12)</f>
        <v>9.3217310521060987E-3</v>
      </c>
      <c r="P57" s="28">
        <f t="shared" si="42"/>
        <v>9.9561571007700297E-3</v>
      </c>
      <c r="Q57" s="28">
        <f t="shared" si="42"/>
        <v>1.049642503756181E-2</v>
      </c>
      <c r="R57" s="28">
        <f t="shared" si="42"/>
        <v>1.1066010455041264E-2</v>
      </c>
      <c r="S57" s="28">
        <f t="shared" si="42"/>
        <v>1.1666504257675124E-2</v>
      </c>
      <c r="T57" s="28">
        <f t="shared" si="42"/>
        <v>1.2299583679893082E-2</v>
      </c>
      <c r="U57" s="183"/>
      <c r="V57" s="183"/>
      <c r="W57" s="183"/>
      <c r="X57" s="183"/>
      <c r="Y57" s="183"/>
      <c r="Z57" s="183"/>
      <c r="AA57" s="183"/>
      <c r="AB57" s="183"/>
    </row>
    <row r="58" spans="2:28" ht="13.5" thickBot="1">
      <c r="B58" s="123" t="s">
        <v>109</v>
      </c>
      <c r="C58" s="139" t="s">
        <v>108</v>
      </c>
      <c r="D58" s="184"/>
      <c r="E58" s="30">
        <v>801.4</v>
      </c>
      <c r="F58" s="30">
        <f>E58*(1+F6)</f>
        <v>798.19439999999997</v>
      </c>
      <c r="G58" s="30">
        <f>F58*(1+G6)</f>
        <v>814.15828799999997</v>
      </c>
      <c r="H58" s="30">
        <f>G58*(1+H6)</f>
        <v>831.25561204799988</v>
      </c>
      <c r="I58" s="30">
        <f t="shared" ref="I58:N58" si="43">H58*(1+I6)</f>
        <v>847.88072428895987</v>
      </c>
      <c r="J58" s="30">
        <f t="shared" si="43"/>
        <v>863.99045805045</v>
      </c>
      <c r="K58" s="30">
        <f t="shared" si="43"/>
        <v>880.40627675340852</v>
      </c>
      <c r="L58" s="30">
        <f t="shared" si="43"/>
        <v>898.01440228847673</v>
      </c>
      <c r="M58" s="30">
        <f t="shared" si="43"/>
        <v>915.97469033424625</v>
      </c>
      <c r="N58" s="30">
        <f t="shared" si="43"/>
        <v>934.29418414093118</v>
      </c>
      <c r="O58" s="30">
        <f t="shared" ref="O58:T58" si="44">N58*(1+O6)</f>
        <v>952.98006782374978</v>
      </c>
      <c r="P58" s="30">
        <f t="shared" si="44"/>
        <v>972.03966918022479</v>
      </c>
      <c r="Q58" s="30">
        <f t="shared" si="44"/>
        <v>991.48046256382929</v>
      </c>
      <c r="R58" s="30">
        <f t="shared" si="44"/>
        <v>1011.3100718151059</v>
      </c>
      <c r="S58" s="30">
        <f t="shared" si="44"/>
        <v>1031.5362732514079</v>
      </c>
      <c r="T58" s="30">
        <f t="shared" si="44"/>
        <v>1052.1669987164362</v>
      </c>
    </row>
    <row r="59" spans="2:28" ht="13.5" thickTop="1">
      <c r="C59" s="115"/>
      <c r="D59" s="185"/>
      <c r="E59" s="185"/>
      <c r="F59" s="9"/>
      <c r="G59" s="9"/>
      <c r="H59" s="112"/>
      <c r="I59" s="112">
        <v>0.05</v>
      </c>
      <c r="J59" s="112">
        <f>I59</f>
        <v>0.05</v>
      </c>
      <c r="K59" s="112">
        <f>J59</f>
        <v>0.05</v>
      </c>
      <c r="L59" s="112">
        <v>0.06</v>
      </c>
      <c r="M59" s="112">
        <v>0.08</v>
      </c>
      <c r="N59" s="112">
        <v>0.08</v>
      </c>
      <c r="O59" s="112">
        <v>0.08</v>
      </c>
      <c r="P59" s="112">
        <v>8.4000000000000005E-2</v>
      </c>
      <c r="Q59" s="112">
        <v>7.0000000000000007E-2</v>
      </c>
      <c r="R59" s="112">
        <f>Q59</f>
        <v>7.0000000000000007E-2</v>
      </c>
      <c r="S59" s="112">
        <f>R59</f>
        <v>7.0000000000000007E-2</v>
      </c>
      <c r="T59" s="112">
        <f>S59</f>
        <v>7.0000000000000007E-2</v>
      </c>
      <c r="U59" s="9"/>
      <c r="V59" s="9"/>
      <c r="W59" s="9"/>
      <c r="X59" s="9"/>
      <c r="Y59" s="9"/>
      <c r="Z59" s="9"/>
      <c r="AA59" s="9"/>
      <c r="AB59" s="9"/>
    </row>
    <row r="60" spans="2:28" s="174" customFormat="1" ht="15">
      <c r="B60" s="186" t="s">
        <v>129</v>
      </c>
      <c r="C60" s="115"/>
      <c r="D60" s="185"/>
      <c r="E60" s="185"/>
      <c r="F60" s="10"/>
      <c r="G60" s="10"/>
      <c r="H60" s="28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2:28">
      <c r="B61" s="187" t="s">
        <v>140</v>
      </c>
      <c r="C61" s="50"/>
      <c r="D61" s="188"/>
      <c r="E61" s="188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2:28">
      <c r="B62" s="164" t="s">
        <v>19</v>
      </c>
      <c r="C62" s="23" t="s">
        <v>20</v>
      </c>
      <c r="D62" s="189"/>
      <c r="E62" s="27">
        <f>E32</f>
        <v>83.10386653533962</v>
      </c>
      <c r="F62" s="27">
        <f t="shared" ref="F62:N62" si="45">F32</f>
        <v>88.760972961079872</v>
      </c>
      <c r="G62" s="27">
        <f t="shared" si="45"/>
        <v>85.695212717022571</v>
      </c>
      <c r="H62" s="27">
        <f t="shared" si="45"/>
        <v>89.650801715014708</v>
      </c>
      <c r="I62" s="27">
        <f t="shared" si="45"/>
        <v>90.099055723589771</v>
      </c>
      <c r="J62" s="27">
        <f t="shared" si="45"/>
        <v>90.549551002207707</v>
      </c>
      <c r="K62" s="27">
        <f t="shared" si="45"/>
        <v>91.002298757218739</v>
      </c>
      <c r="L62" s="27">
        <f t="shared" si="45"/>
        <v>91.457310251004813</v>
      </c>
      <c r="M62" s="27">
        <f t="shared" si="45"/>
        <v>91.914596802259823</v>
      </c>
      <c r="N62" s="27">
        <f t="shared" si="45"/>
        <v>92.374169786271111</v>
      </c>
      <c r="O62" s="27">
        <f t="shared" ref="O62:T62" si="46">O32</f>
        <v>92.836040635202451</v>
      </c>
      <c r="P62" s="27">
        <f t="shared" si="46"/>
        <v>93.300220838378465</v>
      </c>
      <c r="Q62" s="27">
        <f t="shared" si="46"/>
        <v>93.766721942570328</v>
      </c>
      <c r="R62" s="27">
        <f t="shared" si="46"/>
        <v>94.235555552283174</v>
      </c>
      <c r="S62" s="27">
        <f t="shared" si="46"/>
        <v>94.706733330044585</v>
      </c>
      <c r="T62" s="27">
        <f t="shared" si="46"/>
        <v>95.180266996694797</v>
      </c>
    </row>
    <row r="63" spans="2:28">
      <c r="B63" s="164" t="s">
        <v>21</v>
      </c>
      <c r="C63" s="23" t="s">
        <v>20</v>
      </c>
      <c r="D63" s="189"/>
      <c r="E63" s="27">
        <f>E62</f>
        <v>83.10386653533962</v>
      </c>
      <c r="F63" s="27">
        <f>F62</f>
        <v>88.760972961079872</v>
      </c>
      <c r="G63" s="27">
        <f t="shared" ref="G63:N63" si="47">G62</f>
        <v>85.695212717022571</v>
      </c>
      <c r="H63" s="27">
        <f t="shared" si="47"/>
        <v>89.650801715014708</v>
      </c>
      <c r="I63" s="27">
        <f t="shared" si="47"/>
        <v>90.099055723589771</v>
      </c>
      <c r="J63" s="27">
        <f t="shared" si="47"/>
        <v>90.549551002207707</v>
      </c>
      <c r="K63" s="27">
        <f t="shared" si="47"/>
        <v>91.002298757218739</v>
      </c>
      <c r="L63" s="27">
        <f t="shared" si="47"/>
        <v>91.457310251004813</v>
      </c>
      <c r="M63" s="27">
        <f t="shared" si="47"/>
        <v>91.914596802259823</v>
      </c>
      <c r="N63" s="27">
        <f t="shared" si="47"/>
        <v>92.374169786271111</v>
      </c>
      <c r="O63" s="27">
        <f t="shared" ref="O63:T63" si="48">O62</f>
        <v>92.836040635202451</v>
      </c>
      <c r="P63" s="27">
        <f t="shared" si="48"/>
        <v>93.300220838378465</v>
      </c>
      <c r="Q63" s="27">
        <f t="shared" si="48"/>
        <v>93.766721942570328</v>
      </c>
      <c r="R63" s="27">
        <f t="shared" si="48"/>
        <v>94.235555552283174</v>
      </c>
      <c r="S63" s="27">
        <f t="shared" si="48"/>
        <v>94.706733330044585</v>
      </c>
      <c r="T63" s="27">
        <f t="shared" si="48"/>
        <v>95.180266996694797</v>
      </c>
    </row>
    <row r="64" spans="2:28">
      <c r="B64" s="164" t="s">
        <v>22</v>
      </c>
      <c r="C64" s="23" t="s">
        <v>18</v>
      </c>
      <c r="D64" s="189"/>
      <c r="E64" s="190">
        <f>E38</f>
        <v>0.1135014984196995</v>
      </c>
      <c r="F64" s="190">
        <f t="shared" ref="F64:N64" si="49">F38</f>
        <v>0.10416547266038957</v>
      </c>
      <c r="G64" s="190">
        <f t="shared" si="49"/>
        <v>0.1108495421898525</v>
      </c>
      <c r="H64" s="190">
        <f t="shared" si="49"/>
        <v>0.15000000000000005</v>
      </c>
      <c r="I64" s="190">
        <f t="shared" si="49"/>
        <v>0.15</v>
      </c>
      <c r="J64" s="190">
        <f t="shared" si="49"/>
        <v>0.15000000000000008</v>
      </c>
      <c r="K64" s="190">
        <f t="shared" si="49"/>
        <v>0.15000000000000005</v>
      </c>
      <c r="L64" s="190">
        <f t="shared" si="49"/>
        <v>0.15000000000000005</v>
      </c>
      <c r="M64" s="190">
        <f t="shared" si="49"/>
        <v>0.15000000000000005</v>
      </c>
      <c r="N64" s="190">
        <f t="shared" si="49"/>
        <v>0.15</v>
      </c>
      <c r="O64" s="190">
        <f t="shared" ref="O64:T64" si="50">O38</f>
        <v>0.15000000000000005</v>
      </c>
      <c r="P64" s="190">
        <f t="shared" si="50"/>
        <v>0.15</v>
      </c>
      <c r="Q64" s="190">
        <f t="shared" si="50"/>
        <v>0.15000000000000008</v>
      </c>
      <c r="R64" s="190">
        <f t="shared" si="50"/>
        <v>0.15</v>
      </c>
      <c r="S64" s="190">
        <f t="shared" si="50"/>
        <v>0.15</v>
      </c>
      <c r="T64" s="190">
        <f t="shared" si="50"/>
        <v>0.15000000000000008</v>
      </c>
    </row>
    <row r="65" spans="2:20">
      <c r="B65" s="164" t="s">
        <v>23</v>
      </c>
      <c r="C65" s="23" t="s">
        <v>18</v>
      </c>
      <c r="D65" s="189"/>
      <c r="E65" s="190">
        <f>E44</f>
        <v>0.41580589084070507</v>
      </c>
      <c r="F65" s="190">
        <f t="shared" ref="F65:N65" si="51">F44</f>
        <v>0.39632128248100379</v>
      </c>
      <c r="G65" s="190">
        <f t="shared" si="51"/>
        <v>0.43202310638297875</v>
      </c>
      <c r="H65" s="190">
        <f t="shared" si="51"/>
        <v>0.40401964653983941</v>
      </c>
      <c r="I65" s="190">
        <f t="shared" si="51"/>
        <v>0.38992828407541036</v>
      </c>
      <c r="J65" s="190">
        <f t="shared" si="51"/>
        <v>0.37550014640486795</v>
      </c>
      <c r="K65" s="190">
        <f t="shared" si="51"/>
        <v>0.36072710555512022</v>
      </c>
      <c r="L65" s="190">
        <f t="shared" si="51"/>
        <v>0.34560083566052024</v>
      </c>
      <c r="M65" s="190">
        <f t="shared" si="51"/>
        <v>0.33011280810751803</v>
      </c>
      <c r="N65" s="190">
        <f t="shared" si="51"/>
        <v>0.31425428655939125</v>
      </c>
      <c r="O65" s="190">
        <f t="shared" ref="O65:T65" si="52">O44</f>
        <v>0.29801632185807186</v>
      </c>
      <c r="P65" s="190">
        <f t="shared" si="52"/>
        <v>0.28138974680001783</v>
      </c>
      <c r="Q65" s="190">
        <f t="shared" si="52"/>
        <v>0.26436517078299965</v>
      </c>
      <c r="R65" s="190">
        <f t="shared" si="52"/>
        <v>0.24693297432059369</v>
      </c>
      <c r="S65" s="190">
        <f t="shared" si="52"/>
        <v>0.22908330342109523</v>
      </c>
      <c r="T65" s="190">
        <f t="shared" si="52"/>
        <v>0.21080606382748157</v>
      </c>
    </row>
    <row r="66" spans="2:20">
      <c r="B66" s="164" t="s">
        <v>24</v>
      </c>
      <c r="C66" s="23" t="s">
        <v>18</v>
      </c>
      <c r="D66" s="189"/>
      <c r="E66" s="190">
        <f>IF(E23=0,0,E26/E23)</f>
        <v>0.995</v>
      </c>
      <c r="F66" s="190">
        <f>IF(F23=0,0,F26/F23)</f>
        <v>0.995</v>
      </c>
      <c r="G66" s="190">
        <f t="shared" ref="G66:N66" si="53">IF(G23=0,0,G26/G23)</f>
        <v>0.995</v>
      </c>
      <c r="H66" s="190">
        <f t="shared" si="53"/>
        <v>0.995</v>
      </c>
      <c r="I66" s="190">
        <f t="shared" si="53"/>
        <v>0.995</v>
      </c>
      <c r="J66" s="190">
        <f t="shared" si="53"/>
        <v>0.995</v>
      </c>
      <c r="K66" s="190">
        <f t="shared" si="53"/>
        <v>0.995</v>
      </c>
      <c r="L66" s="190">
        <f t="shared" si="53"/>
        <v>0.995</v>
      </c>
      <c r="M66" s="190">
        <f t="shared" si="53"/>
        <v>0.995</v>
      </c>
      <c r="N66" s="190">
        <f t="shared" si="53"/>
        <v>0.995</v>
      </c>
      <c r="O66" s="190">
        <f t="shared" ref="O66:T66" si="54">IF(O23=0,0,O26/O23)</f>
        <v>0.995</v>
      </c>
      <c r="P66" s="190">
        <f t="shared" si="54"/>
        <v>0.995</v>
      </c>
      <c r="Q66" s="190">
        <f t="shared" si="54"/>
        <v>0.995</v>
      </c>
      <c r="R66" s="190">
        <f t="shared" si="54"/>
        <v>0.995</v>
      </c>
      <c r="S66" s="190">
        <f t="shared" si="54"/>
        <v>0.995</v>
      </c>
      <c r="T66" s="190">
        <f t="shared" si="54"/>
        <v>0.995</v>
      </c>
    </row>
    <row r="67" spans="2:20" ht="13.5" thickBot="1">
      <c r="B67" s="191" t="s">
        <v>25</v>
      </c>
      <c r="C67" s="139" t="s">
        <v>18</v>
      </c>
      <c r="D67" s="192"/>
      <c r="E67" s="193">
        <f>IF(E23=0,0,E29/E23)</f>
        <v>0.995</v>
      </c>
      <c r="F67" s="193">
        <f>IF(F23=0,0,F29/F23)</f>
        <v>0.995</v>
      </c>
      <c r="G67" s="193">
        <f t="shared" ref="G67:N67" si="55">IF(G23=0,0,G29/G23)</f>
        <v>0.995</v>
      </c>
      <c r="H67" s="193">
        <f>IF(H23=0,0,H29/H23)</f>
        <v>0.995</v>
      </c>
      <c r="I67" s="193">
        <f t="shared" si="55"/>
        <v>0.995</v>
      </c>
      <c r="J67" s="193">
        <f t="shared" si="55"/>
        <v>0.995</v>
      </c>
      <c r="K67" s="193">
        <f t="shared" si="55"/>
        <v>0.995</v>
      </c>
      <c r="L67" s="193">
        <f t="shared" si="55"/>
        <v>0.995</v>
      </c>
      <c r="M67" s="193">
        <f t="shared" si="55"/>
        <v>0.995</v>
      </c>
      <c r="N67" s="193">
        <f t="shared" si="55"/>
        <v>0.995</v>
      </c>
      <c r="O67" s="193">
        <f t="shared" ref="O67:T67" si="56">IF(O23=0,0,O29/O23)</f>
        <v>0.995</v>
      </c>
      <c r="P67" s="193">
        <f t="shared" si="56"/>
        <v>0.995</v>
      </c>
      <c r="Q67" s="193">
        <f t="shared" si="56"/>
        <v>0.995</v>
      </c>
      <c r="R67" s="193">
        <f t="shared" si="56"/>
        <v>0.995</v>
      </c>
      <c r="S67" s="193">
        <f t="shared" si="56"/>
        <v>0.995</v>
      </c>
      <c r="T67" s="193">
        <f t="shared" si="56"/>
        <v>0.995</v>
      </c>
    </row>
    <row r="68" spans="2:20" ht="13.5" thickTop="1"/>
    <row r="69" spans="2:20">
      <c r="B69" s="194" t="str">
        <f>CONCATENATE("Energia ja saastetasud, ",F3,".a.")</f>
        <v>Energia ja saastetasud, 2020.a.</v>
      </c>
      <c r="C69" s="316" t="s">
        <v>4</v>
      </c>
      <c r="D69" s="316" t="s">
        <v>101</v>
      </c>
    </row>
    <row r="70" spans="2:20">
      <c r="B70" s="195" t="s">
        <v>37</v>
      </c>
      <c r="C70" s="317"/>
      <c r="D70" s="317"/>
      <c r="E70" s="45"/>
      <c r="F70" s="45"/>
      <c r="G70" s="196"/>
      <c r="H70" s="196"/>
      <c r="I70" s="281">
        <f>Inv_laen!G65</f>
        <v>3.0070600333822322</v>
      </c>
      <c r="J70" s="281">
        <f>Inv_laen!H65</f>
        <v>2.2537988163259799</v>
      </c>
      <c r="K70" s="281">
        <f>Inv_laen!I65</f>
        <v>1.7961479236443898</v>
      </c>
      <c r="L70" s="281">
        <f>Inv_laen!J65</f>
        <v>1.4802167893821299</v>
      </c>
      <c r="M70" s="281">
        <f>Inv_laen!K65</f>
        <v>1.2999856403792258</v>
      </c>
      <c r="N70" s="281">
        <f>Inv_laen!L65</f>
        <v>1.3063386077332231</v>
      </c>
      <c r="O70" s="281">
        <f>Inv_laen!M65</f>
        <v>1.3096028712574517</v>
      </c>
      <c r="P70" s="281">
        <f>Inv_laen!N65</f>
        <v>1.288709403660107</v>
      </c>
      <c r="Q70" s="281">
        <f>Inv_laen!O65</f>
        <v>1.3129244405114375</v>
      </c>
      <c r="R70" s="281">
        <f>Inv_laen!P65</f>
        <v>1.4074769288598994</v>
      </c>
      <c r="S70" s="281">
        <f>Inv_laen!Q65</f>
        <v>1.6462787327398096</v>
      </c>
      <c r="T70" s="281"/>
    </row>
    <row r="71" spans="2:20" ht="15">
      <c r="B71" s="164" t="s">
        <v>153</v>
      </c>
      <c r="C71" s="23" t="s">
        <v>35</v>
      </c>
      <c r="D71" s="31">
        <f>Rahavood!G17/(Eeldused!G45+G39)</f>
        <v>4.9288350659874518E-2</v>
      </c>
      <c r="E71" s="45" t="s">
        <v>202</v>
      </c>
      <c r="F71" s="45"/>
      <c r="G71" s="196"/>
      <c r="H71" s="197"/>
      <c r="I71" s="196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</row>
    <row r="72" spans="2:20" ht="15">
      <c r="B72" s="164" t="s">
        <v>41</v>
      </c>
      <c r="C72" s="23" t="s">
        <v>35</v>
      </c>
      <c r="D72" s="31">
        <f>Rahavood!G18/Eeldused!G39</f>
        <v>0</v>
      </c>
      <c r="E72" s="45" t="s">
        <v>202</v>
      </c>
      <c r="F72" s="45"/>
      <c r="G72" s="196"/>
      <c r="H72" s="196"/>
      <c r="I72" s="196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</row>
    <row r="73" spans="2:20" ht="15">
      <c r="B73" s="164" t="s">
        <v>64</v>
      </c>
      <c r="C73" s="23" t="s">
        <v>86</v>
      </c>
      <c r="D73" s="31">
        <f>Rahavood!G20/Eeldused!G39</f>
        <v>7.711993833430586E-2</v>
      </c>
      <c r="E73" s="45"/>
      <c r="F73" s="45"/>
      <c r="G73" s="196"/>
      <c r="H73" s="196"/>
      <c r="I73" s="196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</row>
    <row r="74" spans="2:20" ht="15">
      <c r="B74" s="164" t="s">
        <v>42</v>
      </c>
      <c r="C74" s="23" t="s">
        <v>86</v>
      </c>
      <c r="D74" s="31">
        <f>Rahavood!G21/Eeldused!G45</f>
        <v>1.4800000000000001E-2</v>
      </c>
      <c r="E74" s="45"/>
      <c r="F74" s="45"/>
      <c r="G74" s="196"/>
      <c r="H74" s="196"/>
      <c r="I74" s="196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</row>
    <row r="75" spans="2:20" ht="13.5" thickBot="1">
      <c r="B75" s="191" t="s">
        <v>36</v>
      </c>
      <c r="C75" s="139" t="s">
        <v>87</v>
      </c>
      <c r="D75" s="40">
        <v>1</v>
      </c>
      <c r="E75" s="45"/>
      <c r="F75" s="45"/>
      <c r="G75" s="196"/>
      <c r="H75" s="196"/>
      <c r="I75" s="196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</row>
    <row r="76" spans="2:20" ht="13.5" thickTop="1">
      <c r="D76" s="199"/>
      <c r="E76" s="199"/>
      <c r="F76" s="199"/>
      <c r="G76" s="45"/>
      <c r="H76" s="196"/>
      <c r="I76" s="196"/>
    </row>
    <row r="77" spans="2:20" ht="15">
      <c r="B77" s="200" t="s">
        <v>151</v>
      </c>
      <c r="C77" s="201"/>
      <c r="D77" s="202"/>
      <c r="E77" s="199"/>
      <c r="F77" s="199"/>
      <c r="G77" s="199"/>
      <c r="H77" s="199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</row>
    <row r="78" spans="2:20" s="207" customFormat="1" ht="22.5">
      <c r="B78" s="203" t="s">
        <v>158</v>
      </c>
      <c r="C78" s="204"/>
      <c r="D78" s="205" t="s">
        <v>179</v>
      </c>
      <c r="E78" s="206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</row>
    <row r="79" spans="2:20">
      <c r="B79" s="208" t="s">
        <v>164</v>
      </c>
      <c r="C79" s="164"/>
      <c r="D79" s="209">
        <v>0.1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2:20">
      <c r="B80" s="164" t="s">
        <v>177</v>
      </c>
      <c r="C80" s="164"/>
      <c r="D80" s="210">
        <v>2.5000000000000001E-2</v>
      </c>
      <c r="E80" s="38"/>
      <c r="F80" s="38"/>
      <c r="G80" s="27">
        <f>((Inv_laen!$D$13)*(1-80%)+Inv_laen!$D$24)</f>
        <v>13371900.796390828</v>
      </c>
      <c r="H80" s="27">
        <f>((Inv_laen!$D$13)*(1-80%)+Inv_laen!$D$24)</f>
        <v>13371900.796390828</v>
      </c>
      <c r="I80" s="27">
        <f>((Inv_laen!$D$13)*(1-80%)+Inv_laen!$D$24)</f>
        <v>13371900.796390828</v>
      </c>
      <c r="J80" s="27">
        <f>((Inv_laen!$D$13)*(1-80%)+Inv_laen!$D$24)</f>
        <v>13371900.796390828</v>
      </c>
      <c r="K80" s="27">
        <f>((Inv_laen!$D$13)*(1-80%)+Inv_laen!$D$24)</f>
        <v>13371900.796390828</v>
      </c>
      <c r="L80" s="27">
        <f>((Inv_laen!$D$13)*(1-80%)+Inv_laen!$D$24)</f>
        <v>13371900.796390828</v>
      </c>
      <c r="M80" s="27">
        <f>((Inv_laen!$D$13)*(1-80%)+Inv_laen!$D$24)</f>
        <v>13371900.796390828</v>
      </c>
      <c r="N80" s="27">
        <f>((Inv_laen!$D$13)*(1-80%)+Inv_laen!$D$24)</f>
        <v>13371900.796390828</v>
      </c>
      <c r="O80" s="27">
        <f>((Inv_laen!$D$13)*(1-80%)+Inv_laen!$D$24)</f>
        <v>13371900.796390828</v>
      </c>
      <c r="P80" s="27">
        <f>((Inv_laen!$D$13)*(1-80%)+Inv_laen!$D$24)</f>
        <v>13371900.796390828</v>
      </c>
      <c r="Q80" s="27">
        <f>((Inv_laen!$D$13)*(1-80%)+Inv_laen!$D$24)</f>
        <v>13371900.796390828</v>
      </c>
      <c r="R80" s="27">
        <f>((Inv_laen!$D$13)*(1-80%)+Inv_laen!$D$24)</f>
        <v>13371900.796390828</v>
      </c>
      <c r="S80" s="27">
        <f>((Inv_laen!$D$13)*(1-80%)+Inv_laen!$D$24)</f>
        <v>13371900.796390828</v>
      </c>
      <c r="T80" s="27">
        <f>((Inv_laen!$D$13)*(1-80%)+Inv_laen!$D$24)</f>
        <v>13371900.796390828</v>
      </c>
    </row>
    <row r="81" spans="2:20">
      <c r="B81" s="164" t="s">
        <v>178</v>
      </c>
      <c r="C81" s="164"/>
      <c r="D81" s="210">
        <v>6.6666666666666666E-2</v>
      </c>
      <c r="E81" s="38"/>
      <c r="F81" s="38"/>
      <c r="G81" s="27">
        <f>((Inv_laen!$D$7)*(1-80%)+Inv_laen!$D$20)</f>
        <v>5144300.9616638673</v>
      </c>
      <c r="H81" s="27">
        <f>((Inv_laen!$D$7)*(1-80%)+Inv_laen!$D$20)</f>
        <v>5144300.9616638673</v>
      </c>
      <c r="I81" s="27">
        <f>((Inv_laen!$D$7)*(1-80%)+Inv_laen!$D$20)</f>
        <v>5144300.9616638673</v>
      </c>
      <c r="J81" s="27">
        <f>((Inv_laen!$D$7)*(1-80%)+Inv_laen!$D$20)</f>
        <v>5144300.9616638673</v>
      </c>
      <c r="K81" s="27">
        <f>((Inv_laen!$D$7)*(1-80%)+Inv_laen!$D$20)</f>
        <v>5144300.9616638673</v>
      </c>
      <c r="L81" s="27">
        <f>((Inv_laen!$D$7)*(1-80%)+Inv_laen!$D$20)</f>
        <v>5144300.9616638673</v>
      </c>
      <c r="M81" s="27">
        <f>((Inv_laen!$D$7)*(1-80%)+Inv_laen!$D$20)</f>
        <v>5144300.9616638673</v>
      </c>
      <c r="N81" s="27">
        <f>((Inv_laen!$D$7)*(1-80%)+Inv_laen!$D$20)</f>
        <v>5144300.9616638673</v>
      </c>
      <c r="O81" s="27">
        <f>((Inv_laen!$D$7)*(1-80%)+Inv_laen!$D$20)</f>
        <v>5144300.9616638673</v>
      </c>
      <c r="P81" s="27">
        <f>((Inv_laen!$D$7)*(1-80%)+Inv_laen!$D$20)</f>
        <v>5144300.9616638673</v>
      </c>
      <c r="Q81" s="27">
        <f>((Inv_laen!$D$7)*(1-80%)+Inv_laen!$D$20)</f>
        <v>5144300.9616638673</v>
      </c>
      <c r="R81" s="27">
        <f>((Inv_laen!$D$7)*(1-80%)+Inv_laen!$D$20)</f>
        <v>5144300.9616638673</v>
      </c>
      <c r="S81" s="27">
        <f>((Inv_laen!$D$7)*(1-80%)+Inv_laen!$D$20)</f>
        <v>5144300.9616638673</v>
      </c>
      <c r="T81" s="27">
        <f>((Inv_laen!$D$7)*(1-80%)+Inv_laen!$D$20)</f>
        <v>5144300.9616638673</v>
      </c>
    </row>
    <row r="82" spans="2:20">
      <c r="B82" s="164" t="s">
        <v>192</v>
      </c>
      <c r="C82" s="164"/>
      <c r="D82" s="210"/>
      <c r="E82" s="38"/>
      <c r="F82" s="38"/>
      <c r="G82" s="38">
        <f>Rahavood!G56</f>
        <v>0</v>
      </c>
      <c r="H82" s="38">
        <f>G82+Rahavood!H56</f>
        <v>0</v>
      </c>
      <c r="I82" s="38">
        <f>H82+Rahavood!I56</f>
        <v>0</v>
      </c>
      <c r="J82" s="38">
        <f>I82+Rahavood!J56</f>
        <v>0</v>
      </c>
      <c r="K82" s="38">
        <f>J82+Rahavood!K56</f>
        <v>0</v>
      </c>
      <c r="L82" s="38">
        <f>K82+Rahavood!L56</f>
        <v>0</v>
      </c>
      <c r="M82" s="38">
        <f>L82+Rahavood!M56</f>
        <v>0</v>
      </c>
      <c r="N82" s="38">
        <f>M82+Rahavood!N56</f>
        <v>0</v>
      </c>
      <c r="O82" s="244" t="e">
        <f>N82+Rahavood!#REF!</f>
        <v>#REF!</v>
      </c>
      <c r="P82" s="244" t="e">
        <f>O82+Rahavood!U56</f>
        <v>#REF!</v>
      </c>
      <c r="Q82" s="244" t="e">
        <f>P82+Rahavood!V56</f>
        <v>#REF!</v>
      </c>
      <c r="R82" s="244" t="e">
        <f>Q82+Rahavood!W56</f>
        <v>#REF!</v>
      </c>
      <c r="S82" s="244" t="e">
        <f>R82+Rahavood!X56</f>
        <v>#REF!</v>
      </c>
      <c r="T82" s="244" t="e">
        <f>S82+Rahavood!Y56</f>
        <v>#REF!</v>
      </c>
    </row>
    <row r="83" spans="2:20">
      <c r="B83" s="211" t="s">
        <v>159</v>
      </c>
      <c r="C83" s="211"/>
      <c r="D83" s="209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</row>
    <row r="84" spans="2:20">
      <c r="B84" s="164" t="s">
        <v>164</v>
      </c>
      <c r="C84" s="164"/>
      <c r="D84" s="164"/>
      <c r="E84" s="27"/>
      <c r="F84" s="27"/>
      <c r="G84" s="27">
        <f t="shared" ref="G84:N84" si="57">G79*$D79</f>
        <v>0</v>
      </c>
      <c r="H84" s="27">
        <f>H79*$D79</f>
        <v>0</v>
      </c>
      <c r="I84" s="27">
        <f t="shared" si="57"/>
        <v>0</v>
      </c>
      <c r="J84" s="27">
        <f t="shared" si="57"/>
        <v>0</v>
      </c>
      <c r="K84" s="27">
        <f t="shared" si="57"/>
        <v>0</v>
      </c>
      <c r="L84" s="27">
        <f t="shared" si="57"/>
        <v>0</v>
      </c>
      <c r="M84" s="27">
        <f t="shared" si="57"/>
        <v>0</v>
      </c>
      <c r="N84" s="27">
        <f t="shared" si="57"/>
        <v>0</v>
      </c>
      <c r="O84" s="27">
        <f t="shared" ref="O84:T84" si="58">O79*$D79</f>
        <v>0</v>
      </c>
      <c r="P84" s="27">
        <f t="shared" si="58"/>
        <v>0</v>
      </c>
      <c r="Q84" s="27">
        <f t="shared" si="58"/>
        <v>0</v>
      </c>
      <c r="R84" s="27">
        <f t="shared" si="58"/>
        <v>0</v>
      </c>
      <c r="S84" s="27">
        <f t="shared" si="58"/>
        <v>0</v>
      </c>
      <c r="T84" s="27">
        <f t="shared" si="58"/>
        <v>0</v>
      </c>
    </row>
    <row r="85" spans="2:20">
      <c r="B85" s="164" t="s">
        <v>199</v>
      </c>
      <c r="C85" s="164"/>
      <c r="D85" s="164"/>
      <c r="E85" s="27"/>
      <c r="F85" s="27"/>
      <c r="G85" s="27">
        <v>0</v>
      </c>
      <c r="H85" s="27">
        <v>0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2:20">
      <c r="B86" s="164" t="s">
        <v>200</v>
      </c>
      <c r="C86" s="164"/>
      <c r="D86" s="164"/>
      <c r="E86" s="27"/>
      <c r="F86" s="27"/>
      <c r="G86" s="27">
        <v>0</v>
      </c>
      <c r="H86" s="27">
        <v>197834.98389999996</v>
      </c>
      <c r="I86" s="27">
        <v>442085.36087799998</v>
      </c>
      <c r="J86" s="27">
        <v>682128.1512193419</v>
      </c>
      <c r="K86" s="27">
        <v>986868.89815779263</v>
      </c>
      <c r="L86" s="27">
        <v>1411737.8370195557</v>
      </c>
      <c r="M86" s="27">
        <v>1905137.2098968681</v>
      </c>
      <c r="N86" s="27">
        <v>2098408.8812448815</v>
      </c>
      <c r="O86" s="27">
        <v>2295545.9860198554</v>
      </c>
      <c r="P86" s="27">
        <v>2759419.51163411</v>
      </c>
      <c r="Q86" s="27">
        <v>2964520.9554419927</v>
      </c>
      <c r="R86" s="27">
        <v>3173724.4281260329</v>
      </c>
      <c r="S86" s="27">
        <v>3387111.970263754</v>
      </c>
      <c r="T86" s="27">
        <f>S86</f>
        <v>3387111.970263754</v>
      </c>
    </row>
    <row r="87" spans="2:20">
      <c r="B87" s="164" t="s">
        <v>201</v>
      </c>
      <c r="C87" s="164"/>
      <c r="D87" s="164"/>
      <c r="E87" s="27"/>
      <c r="F87" s="27">
        <f>Rahavood!F28</f>
        <v>4591038</v>
      </c>
      <c r="G87" s="27">
        <f>Rahavood!G28</f>
        <v>4575946.05522398</v>
      </c>
      <c r="H87" s="27">
        <f>G87</f>
        <v>4575946.05522398</v>
      </c>
      <c r="I87" s="27">
        <f t="shared" ref="I87:R87" si="59">H87</f>
        <v>4575946.05522398</v>
      </c>
      <c r="J87" s="27">
        <f t="shared" si="59"/>
        <v>4575946.05522398</v>
      </c>
      <c r="K87" s="27">
        <f t="shared" si="59"/>
        <v>4575946.05522398</v>
      </c>
      <c r="L87" s="27">
        <f t="shared" si="59"/>
        <v>4575946.05522398</v>
      </c>
      <c r="M87" s="27">
        <f t="shared" si="59"/>
        <v>4575946.05522398</v>
      </c>
      <c r="N87" s="27">
        <f t="shared" si="59"/>
        <v>4575946.05522398</v>
      </c>
      <c r="O87" s="27">
        <f t="shared" si="59"/>
        <v>4575946.05522398</v>
      </c>
      <c r="P87" s="27">
        <f t="shared" si="59"/>
        <v>4575946.05522398</v>
      </c>
      <c r="Q87" s="27">
        <f t="shared" si="59"/>
        <v>4575946.05522398</v>
      </c>
      <c r="R87" s="27">
        <f t="shared" si="59"/>
        <v>4575946.05522398</v>
      </c>
      <c r="S87" s="27">
        <f>R87</f>
        <v>4575946.05522398</v>
      </c>
      <c r="T87" s="27">
        <f>S87</f>
        <v>4575946.05522398</v>
      </c>
    </row>
    <row r="88" spans="2:20">
      <c r="B88" s="52" t="s">
        <v>144</v>
      </c>
      <c r="C88" s="52"/>
      <c r="D88" s="164"/>
      <c r="E88" s="55"/>
      <c r="F88" s="55"/>
      <c r="G88" s="55">
        <f t="shared" ref="G88:N88" si="60">SUM(G84:G87)</f>
        <v>4575946.05522398</v>
      </c>
      <c r="H88" s="55">
        <f t="shared" si="60"/>
        <v>4773781.0391239803</v>
      </c>
      <c r="I88" s="55">
        <f>SUM(I84:I87)</f>
        <v>5018031.41610198</v>
      </c>
      <c r="J88" s="55">
        <f>SUM(J84:J87)</f>
        <v>5258074.2064433219</v>
      </c>
      <c r="K88" s="55">
        <f t="shared" si="60"/>
        <v>5562814.9533817731</v>
      </c>
      <c r="L88" s="55">
        <f t="shared" si="60"/>
        <v>5987683.8922435362</v>
      </c>
      <c r="M88" s="55">
        <f t="shared" si="60"/>
        <v>6481083.2651208481</v>
      </c>
      <c r="N88" s="55">
        <f t="shared" si="60"/>
        <v>6674354.936468862</v>
      </c>
      <c r="O88" s="55">
        <f t="shared" ref="O88:T88" si="61">SUM(O84:O87)</f>
        <v>6871492.0412438354</v>
      </c>
      <c r="P88" s="55">
        <f t="shared" si="61"/>
        <v>7335365.5668580905</v>
      </c>
      <c r="Q88" s="55">
        <f>SUM(Q84:Q87)</f>
        <v>7540467.0106659727</v>
      </c>
      <c r="R88" s="55">
        <f t="shared" si="61"/>
        <v>7749670.4833500125</v>
      </c>
      <c r="S88" s="55">
        <f t="shared" si="61"/>
        <v>7963058.025487734</v>
      </c>
      <c r="T88" s="55">
        <f t="shared" si="61"/>
        <v>7963058.025487734</v>
      </c>
    </row>
    <row r="89" spans="2:20">
      <c r="B89" s="211" t="s">
        <v>145</v>
      </c>
      <c r="C89" s="211"/>
      <c r="D89" s="209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</row>
    <row r="90" spans="2:20">
      <c r="B90" s="164" t="s">
        <v>142</v>
      </c>
      <c r="C90" s="164"/>
      <c r="D90" s="164"/>
      <c r="E90" s="27"/>
      <c r="F90" s="27"/>
      <c r="G90" s="27">
        <v>0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2:20">
      <c r="B91" s="164" t="s">
        <v>146</v>
      </c>
      <c r="C91" s="164"/>
      <c r="D91" s="210">
        <v>0.05</v>
      </c>
      <c r="E91" s="27"/>
      <c r="F91" s="27"/>
      <c r="G91" s="27">
        <f>$D$91*Rahavood!G13</f>
        <v>515679.19682000001</v>
      </c>
      <c r="H91" s="27">
        <f>$D$91*Rahavood!H13</f>
        <v>529041.38604557782</v>
      </c>
      <c r="I91" s="27">
        <f>$D$91*Rahavood!I13</f>
        <v>556367.65211026988</v>
      </c>
      <c r="J91" s="27">
        <f>$D$91*Rahavood!J13</f>
        <v>585109.37620273954</v>
      </c>
      <c r="K91" s="27">
        <f>$D$91*Rahavood!K13</f>
        <v>615365.04018960719</v>
      </c>
      <c r="L91" s="27">
        <f>$D$91*Rahavood!L13</f>
        <v>653171.19926844013</v>
      </c>
      <c r="M91" s="27">
        <f>$D$91*Rahavood!M13</f>
        <v>705960.06246372685</v>
      </c>
      <c r="N91" s="27">
        <f>$D$91*Rahavood!N13</f>
        <v>763113.29989377211</v>
      </c>
      <c r="O91" s="27">
        <f>$D$91*Rahavood!O13</f>
        <v>824994.03678156761</v>
      </c>
      <c r="P91" s="27">
        <f>$D$91*Rahavood!P13</f>
        <v>895201.73567482142</v>
      </c>
      <c r="Q91" s="27">
        <f>$D$91*Rahavood!Q13</f>
        <v>959303.08826738026</v>
      </c>
      <c r="R91" s="27">
        <f>$D$91*Rahavood!R13</f>
        <v>1028072.784058713</v>
      </c>
      <c r="S91" s="27" t="e">
        <f>$D$91*Rahavood!#REF!</f>
        <v>#REF!</v>
      </c>
      <c r="T91" s="27">
        <f>$D$91*Rahavood!U13</f>
        <v>0</v>
      </c>
    </row>
    <row r="92" spans="2:20">
      <c r="B92" s="52" t="s">
        <v>147</v>
      </c>
      <c r="C92" s="52"/>
      <c r="D92" s="210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</row>
    <row r="93" spans="2:20" ht="13.5" thickBot="1">
      <c r="B93" s="191" t="s">
        <v>143</v>
      </c>
      <c r="C93" s="191"/>
      <c r="D93" s="214">
        <f>D17</f>
        <v>5.45E-2</v>
      </c>
      <c r="E93" s="30"/>
      <c r="F93" s="30"/>
      <c r="G93" s="30">
        <f>((F90+G90)/2+G91)*$D$17</f>
        <v>28104.516226690001</v>
      </c>
      <c r="H93" s="30">
        <f>((G90+H90)/2+H91)*$D$17</f>
        <v>28832.755539483991</v>
      </c>
      <c r="I93" s="30">
        <f t="shared" ref="I93:N93" si="62">((H90+I90)/2+I91)*$D$17</f>
        <v>30322.037040009709</v>
      </c>
      <c r="J93" s="30">
        <f t="shared" si="62"/>
        <v>31888.461003049306</v>
      </c>
      <c r="K93" s="30">
        <f t="shared" si="62"/>
        <v>33537.394690333589</v>
      </c>
      <c r="L93" s="30">
        <f t="shared" si="62"/>
        <v>35597.830360129985</v>
      </c>
      <c r="M93" s="30">
        <f t="shared" si="62"/>
        <v>38474.823404273113</v>
      </c>
      <c r="N93" s="30">
        <f t="shared" si="62"/>
        <v>41589.674844210582</v>
      </c>
      <c r="O93" s="30">
        <f t="shared" ref="O93:T93" si="63">((N90+O90)/2+O91)*$D$17</f>
        <v>44962.175004595432</v>
      </c>
      <c r="P93" s="30">
        <f t="shared" si="63"/>
        <v>48788.49459427777</v>
      </c>
      <c r="Q93" s="30">
        <f t="shared" si="63"/>
        <v>52282.018310572224</v>
      </c>
      <c r="R93" s="30">
        <f t="shared" si="63"/>
        <v>56029.966731199856</v>
      </c>
      <c r="S93" s="30" t="e">
        <f t="shared" si="63"/>
        <v>#REF!</v>
      </c>
      <c r="T93" s="30">
        <f t="shared" si="63"/>
        <v>0</v>
      </c>
    </row>
    <row r="94" spans="2:20" ht="13.5" thickTop="1"/>
    <row r="95" spans="2:20">
      <c r="B95" s="97" t="s">
        <v>160</v>
      </c>
      <c r="C95" s="51"/>
      <c r="D95" s="188"/>
      <c r="E95" s="188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2:20">
      <c r="B96" s="164" t="s">
        <v>191</v>
      </c>
      <c r="C96" s="164"/>
      <c r="D96" s="189"/>
      <c r="E96" s="215"/>
      <c r="F96" s="216"/>
      <c r="G96" s="27">
        <f>Rahavood!G30</f>
        <v>9713754.0181910992</v>
      </c>
      <c r="H96" s="27">
        <f>Rahavood!H30</f>
        <v>10065575.170389142</v>
      </c>
      <c r="I96" s="27">
        <f>Rahavood!I30</f>
        <v>10406147.395839475</v>
      </c>
      <c r="J96" s="27">
        <f>Rahavood!J30</f>
        <v>10739759.476519469</v>
      </c>
      <c r="K96" s="27">
        <f>Rahavood!K30</f>
        <v>11139945.873383623</v>
      </c>
      <c r="L96" s="27">
        <f>Rahavood!L30</f>
        <v>11667126.361430183</v>
      </c>
      <c r="M96" s="27">
        <f>Rahavood!M30</f>
        <v>12265032.394525018</v>
      </c>
      <c r="N96" s="27">
        <f>Rahavood!N30</f>
        <v>12564996.975818593</v>
      </c>
      <c r="O96" s="27">
        <f>Rahavood!O30</f>
        <v>12871060.216737438</v>
      </c>
      <c r="P96" s="27">
        <f>Rahavood!P30</f>
        <v>13446157.213112049</v>
      </c>
      <c r="Q96" s="27">
        <f>Rahavood!Q30</f>
        <v>13764754.377308002</v>
      </c>
      <c r="R96" s="27">
        <f>Rahavood!R30</f>
        <v>14089827.766074758</v>
      </c>
      <c r="S96" s="27" t="e">
        <f>Rahavood!#REF!</f>
        <v>#REF!</v>
      </c>
      <c r="T96" s="27">
        <f>Rahavood!U30</f>
        <v>0</v>
      </c>
    </row>
    <row r="97" spans="2:20">
      <c r="B97" s="164" t="s">
        <v>147</v>
      </c>
      <c r="C97" s="164"/>
      <c r="D97" s="189"/>
      <c r="E97" s="215"/>
      <c r="F97" s="216"/>
      <c r="G97" s="27">
        <f t="shared" ref="G97:N97" si="64">G93</f>
        <v>28104.516226690001</v>
      </c>
      <c r="H97" s="27">
        <f t="shared" si="64"/>
        <v>28832.755539483991</v>
      </c>
      <c r="I97" s="27">
        <f t="shared" si="64"/>
        <v>30322.037040009709</v>
      </c>
      <c r="J97" s="27">
        <f t="shared" si="64"/>
        <v>31888.461003049306</v>
      </c>
      <c r="K97" s="27">
        <f t="shared" si="64"/>
        <v>33537.394690333589</v>
      </c>
      <c r="L97" s="27">
        <f t="shared" si="64"/>
        <v>35597.830360129985</v>
      </c>
      <c r="M97" s="27">
        <f t="shared" si="64"/>
        <v>38474.823404273113</v>
      </c>
      <c r="N97" s="27">
        <f t="shared" si="64"/>
        <v>41589.674844210582</v>
      </c>
      <c r="O97" s="27">
        <f t="shared" ref="O97:T97" si="65">O93</f>
        <v>44962.175004595432</v>
      </c>
      <c r="P97" s="27">
        <f t="shared" si="65"/>
        <v>48788.49459427777</v>
      </c>
      <c r="Q97" s="27">
        <f t="shared" si="65"/>
        <v>52282.018310572224</v>
      </c>
      <c r="R97" s="27">
        <f t="shared" si="65"/>
        <v>56029.966731199856</v>
      </c>
      <c r="S97" s="27" t="e">
        <f t="shared" si="65"/>
        <v>#REF!</v>
      </c>
      <c r="T97" s="27">
        <f t="shared" si="65"/>
        <v>0</v>
      </c>
    </row>
    <row r="98" spans="2:20" ht="13.5" thickBot="1">
      <c r="B98" s="62" t="s">
        <v>71</v>
      </c>
      <c r="C98" s="217"/>
      <c r="D98" s="218"/>
      <c r="E98" s="219"/>
      <c r="F98" s="220"/>
      <c r="G98" s="65">
        <f t="shared" ref="G98:N98" si="66">SUM(G96:G97)</f>
        <v>9741858.5344177894</v>
      </c>
      <c r="H98" s="65">
        <f t="shared" si="66"/>
        <v>10094407.925928626</v>
      </c>
      <c r="I98" s="65">
        <f t="shared" si="66"/>
        <v>10436469.432879485</v>
      </c>
      <c r="J98" s="65">
        <f t="shared" si="66"/>
        <v>10771647.937522519</v>
      </c>
      <c r="K98" s="65">
        <f t="shared" si="66"/>
        <v>11173483.268073956</v>
      </c>
      <c r="L98" s="65">
        <f t="shared" si="66"/>
        <v>11702724.191790313</v>
      </c>
      <c r="M98" s="65">
        <f t="shared" si="66"/>
        <v>12303507.217929291</v>
      </c>
      <c r="N98" s="65">
        <f t="shared" si="66"/>
        <v>12606586.650662804</v>
      </c>
      <c r="O98" s="65">
        <f t="shared" ref="O98:T98" si="67">SUM(O96:O97)</f>
        <v>12916022.391742034</v>
      </c>
      <c r="P98" s="65">
        <f t="shared" si="67"/>
        <v>13494945.707706327</v>
      </c>
      <c r="Q98" s="65">
        <f t="shared" si="67"/>
        <v>13817036.395618575</v>
      </c>
      <c r="R98" s="65">
        <f t="shared" si="67"/>
        <v>14145857.732805958</v>
      </c>
      <c r="S98" s="65" t="e">
        <f t="shared" si="67"/>
        <v>#REF!</v>
      </c>
      <c r="T98" s="65">
        <f t="shared" si="67"/>
        <v>0</v>
      </c>
    </row>
    <row r="99" spans="2:20" ht="13.5" thickTop="1"/>
    <row r="100" spans="2:20">
      <c r="B100" s="97" t="s">
        <v>190</v>
      </c>
      <c r="C100" s="51"/>
      <c r="D100" s="221" t="s">
        <v>180</v>
      </c>
      <c r="E100" s="188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2:20">
      <c r="B101" s="208" t="s">
        <v>148</v>
      </c>
      <c r="C101" s="208" t="s">
        <v>86</v>
      </c>
      <c r="D101" s="32">
        <v>0.5</v>
      </c>
      <c r="E101" s="222"/>
      <c r="F101" s="223"/>
      <c r="G101" s="33">
        <f t="shared" ref="G101:N101" si="68">IF(G37=0,0,G98*$D$101/G37)</f>
        <v>0.98661209464817945</v>
      </c>
      <c r="H101" s="33">
        <f t="shared" si="68"/>
        <v>0.99144822796547438</v>
      </c>
      <c r="I101" s="33">
        <f t="shared" si="68"/>
        <v>1.0215492339829726</v>
      </c>
      <c r="J101" s="33">
        <f t="shared" si="68"/>
        <v>1.0507563547743723</v>
      </c>
      <c r="K101" s="33">
        <f t="shared" si="68"/>
        <v>1.0862262916040577</v>
      </c>
      <c r="L101" s="33">
        <f t="shared" si="68"/>
        <v>1.1337785314110147</v>
      </c>
      <c r="M101" s="33">
        <f>IF(M37=0,0,M98*$D$101/M37)</f>
        <v>1.1878932192923997</v>
      </c>
      <c r="N101" s="33">
        <f t="shared" si="68"/>
        <v>1.2129723235764069</v>
      </c>
      <c r="O101" s="33">
        <f t="shared" ref="O101:T101" si="69">IF(O37=0,0,O98*$D$101/O37)</f>
        <v>1.2384679254930717</v>
      </c>
      <c r="P101" s="33">
        <f t="shared" si="69"/>
        <v>1.2895179991872363</v>
      </c>
      <c r="Q101" s="33">
        <f t="shared" si="69"/>
        <v>1.3157372252104751</v>
      </c>
      <c r="R101" s="33">
        <f t="shared" si="69"/>
        <v>1.3423916613896416</v>
      </c>
      <c r="S101" s="33" t="e">
        <f t="shared" si="69"/>
        <v>#REF!</v>
      </c>
      <c r="T101" s="33">
        <f t="shared" si="69"/>
        <v>0</v>
      </c>
    </row>
    <row r="102" spans="2:20">
      <c r="B102" s="168" t="s">
        <v>121</v>
      </c>
      <c r="C102" s="168" t="s">
        <v>86</v>
      </c>
      <c r="D102" s="34">
        <v>0.5</v>
      </c>
      <c r="E102" s="224"/>
      <c r="F102" s="225"/>
      <c r="G102" s="26">
        <f t="shared" ref="G102:N102" si="70">IF(G43=0,0,G98*$D$102/G43)</f>
        <v>0.91233282624714485</v>
      </c>
      <c r="H102" s="26">
        <f t="shared" si="70"/>
        <v>0.91931634701110465</v>
      </c>
      <c r="I102" s="26">
        <f t="shared" si="70"/>
        <v>0.94746399264554726</v>
      </c>
      <c r="J102" s="26">
        <f t="shared" si="70"/>
        <v>0.9747959882220919</v>
      </c>
      <c r="K102" s="26">
        <f t="shared" si="70"/>
        <v>1.0079526720163585</v>
      </c>
      <c r="L102" s="26">
        <f t="shared" si="70"/>
        <v>1.0523398242845456</v>
      </c>
      <c r="M102" s="26">
        <f t="shared" si="70"/>
        <v>1.1028411201944823</v>
      </c>
      <c r="N102" s="26">
        <f t="shared" si="70"/>
        <v>1.1264036072789734</v>
      </c>
      <c r="O102" s="26">
        <f t="shared" ref="O102:T102" si="71">IF(O43=0,0,O98*$D$102/O43)</f>
        <v>1.1503641000210763</v>
      </c>
      <c r="P102" s="26">
        <f t="shared" si="71"/>
        <v>1.1980782987519216</v>
      </c>
      <c r="Q102" s="26">
        <f t="shared" si="71"/>
        <v>1.2227396976731333</v>
      </c>
      <c r="R102" s="26">
        <f t="shared" si="71"/>
        <v>1.2478172136207279</v>
      </c>
      <c r="S102" s="26" t="e">
        <f t="shared" si="71"/>
        <v>#REF!</v>
      </c>
      <c r="T102" s="26">
        <f t="shared" si="71"/>
        <v>0</v>
      </c>
    </row>
  </sheetData>
  <mergeCells count="4">
    <mergeCell ref="B2:B3"/>
    <mergeCell ref="C2:C3"/>
    <mergeCell ref="C69:C70"/>
    <mergeCell ref="D69:D70"/>
  </mergeCells>
  <conditionalFormatting sqref="G96:T98 E6:F6 E11:F11 E13:T13 E10:L10 E12:L12 E14:L14 E19:L20 E58 E23:T33 E35:T39 E41:T45 E47:T47 E49:T49 E52:T52 E54:T54 E79:T93">
    <cfRule type="notContainsBlanks" dxfId="208" priority="102" stopIfTrue="1">
      <formula>LEN(TRIM(E6))&gt;0</formula>
    </cfRule>
  </conditionalFormatting>
  <conditionalFormatting sqref="M6:T6">
    <cfRule type="notContainsBlanks" dxfId="207" priority="136" stopIfTrue="1">
      <formula>LEN(TRIM(M6))&gt;0</formula>
    </cfRule>
  </conditionalFormatting>
  <conditionalFormatting sqref="M10:T10">
    <cfRule type="notContainsBlanks" dxfId="206" priority="119" stopIfTrue="1">
      <formula>LEN(TRIM(M10))&gt;0</formula>
    </cfRule>
  </conditionalFormatting>
  <conditionalFormatting sqref="M12:T12">
    <cfRule type="notContainsBlanks" dxfId="205" priority="117" stopIfTrue="1">
      <formula>LEN(TRIM(M12))&gt;0</formula>
    </cfRule>
  </conditionalFormatting>
  <conditionalFormatting sqref="M14:T14">
    <cfRule type="notContainsBlanks" dxfId="204" priority="115" stopIfTrue="1">
      <formula>LEN(TRIM(M14))&gt;0</formula>
    </cfRule>
  </conditionalFormatting>
  <conditionalFormatting sqref="M19:T20">
    <cfRule type="notContainsBlanks" dxfId="203" priority="113" stopIfTrue="1">
      <formula>LEN(TRIM(M19))&gt;0</formula>
    </cfRule>
  </conditionalFormatting>
  <conditionalFormatting sqref="E48:T48">
    <cfRule type="cellIs" dxfId="202" priority="94" stopIfTrue="1" operator="lessThan">
      <formula>0</formula>
    </cfRule>
    <cfRule type="cellIs" dxfId="201" priority="95" stopIfTrue="1" operator="greaterThan">
      <formula>0</formula>
    </cfRule>
  </conditionalFormatting>
  <conditionalFormatting sqref="E50:T50">
    <cfRule type="cellIs" dxfId="200" priority="90" stopIfTrue="1" operator="lessThan">
      <formula>0</formula>
    </cfRule>
    <cfRule type="cellIs" dxfId="199" priority="91" stopIfTrue="1" operator="greaterThan">
      <formula>0</formula>
    </cfRule>
  </conditionalFormatting>
  <conditionalFormatting sqref="E53:T53">
    <cfRule type="cellIs" dxfId="198" priority="84" stopIfTrue="1" operator="lessThan">
      <formula>0</formula>
    </cfRule>
    <cfRule type="cellIs" dxfId="197" priority="85" stopIfTrue="1" operator="greaterThan">
      <formula>0</formula>
    </cfRule>
  </conditionalFormatting>
  <conditionalFormatting sqref="E55:T55">
    <cfRule type="cellIs" dxfId="196" priority="80" stopIfTrue="1" operator="lessThan">
      <formula>0</formula>
    </cfRule>
    <cfRule type="cellIs" dxfId="195" priority="81" stopIfTrue="1" operator="greaterThan">
      <formula>0</formula>
    </cfRule>
  </conditionalFormatting>
  <conditionalFormatting sqref="F67">
    <cfRule type="notContainsBlanks" dxfId="194" priority="63" stopIfTrue="1">
      <formula>LEN(TRIM(F67))&gt;0</formula>
    </cfRule>
  </conditionalFormatting>
  <conditionalFormatting sqref="E57:T57">
    <cfRule type="notContainsBlanks" dxfId="193" priority="76" stopIfTrue="1">
      <formula>LEN(TRIM(E57))&gt;0</formula>
    </cfRule>
  </conditionalFormatting>
  <conditionalFormatting sqref="F62:T62">
    <cfRule type="notContainsBlanks" dxfId="192" priority="75" stopIfTrue="1">
      <formula>LEN(TRIM(F62))&gt;0</formula>
    </cfRule>
  </conditionalFormatting>
  <conditionalFormatting sqref="F63:T63">
    <cfRule type="notContainsBlanks" dxfId="191" priority="74" stopIfTrue="1">
      <formula>LEN(TRIM(F63))&gt;0</formula>
    </cfRule>
  </conditionalFormatting>
  <conditionalFormatting sqref="E62">
    <cfRule type="notContainsBlanks" dxfId="190" priority="73" stopIfTrue="1">
      <formula>LEN(TRIM(E62))&gt;0</formula>
    </cfRule>
  </conditionalFormatting>
  <conditionalFormatting sqref="E63">
    <cfRule type="notContainsBlanks" dxfId="189" priority="72" stopIfTrue="1">
      <formula>LEN(TRIM(E63))&gt;0</formula>
    </cfRule>
  </conditionalFormatting>
  <conditionalFormatting sqref="F64:J64">
    <cfRule type="notContainsBlanks" dxfId="188" priority="69" stopIfTrue="1">
      <formula>LEN(TRIM(F64))&gt;0</formula>
    </cfRule>
  </conditionalFormatting>
  <conditionalFormatting sqref="K64:T64">
    <cfRule type="notContainsBlanks" dxfId="187" priority="68" stopIfTrue="1">
      <formula>LEN(TRIM(K64))&gt;0</formula>
    </cfRule>
  </conditionalFormatting>
  <conditionalFormatting sqref="F65:J65">
    <cfRule type="notContainsBlanks" dxfId="186" priority="67" stopIfTrue="1">
      <formula>LEN(TRIM(F65))&gt;0</formula>
    </cfRule>
  </conditionalFormatting>
  <conditionalFormatting sqref="K65:T65">
    <cfRule type="notContainsBlanks" dxfId="185" priority="66" stopIfTrue="1">
      <formula>LEN(TRIM(K65))&gt;0</formula>
    </cfRule>
  </conditionalFormatting>
  <conditionalFormatting sqref="F66">
    <cfRule type="notContainsBlanks" dxfId="184" priority="65" stopIfTrue="1">
      <formula>LEN(TRIM(F66))&gt;0</formula>
    </cfRule>
  </conditionalFormatting>
  <conditionalFormatting sqref="D101:D102">
    <cfRule type="notContainsBlanks" dxfId="183" priority="23" stopIfTrue="1">
      <formula>LEN(TRIM(D101))&gt;0</formula>
    </cfRule>
  </conditionalFormatting>
  <conditionalFormatting sqref="D71:D75">
    <cfRule type="notContainsBlanks" dxfId="182" priority="44" stopIfTrue="1">
      <formula>LEN(TRIM(D71))&gt;0</formula>
    </cfRule>
  </conditionalFormatting>
  <conditionalFormatting sqref="G101:T102">
    <cfRule type="notContainsBlanks" dxfId="181" priority="24" stopIfTrue="1">
      <formula>LEN(TRIM(G101))&gt;0</formula>
    </cfRule>
  </conditionalFormatting>
  <conditionalFormatting sqref="D89">
    <cfRule type="notContainsBlanks" dxfId="180" priority="29" stopIfTrue="1">
      <formula>LEN(TRIM(D89))&gt;0</formula>
    </cfRule>
  </conditionalFormatting>
  <conditionalFormatting sqref="D92">
    <cfRule type="notContainsBlanks" dxfId="179" priority="27" stopIfTrue="1">
      <formula>LEN(TRIM(D92))&gt;0</formula>
    </cfRule>
  </conditionalFormatting>
  <conditionalFormatting sqref="G66:T66">
    <cfRule type="notContainsBlanks" dxfId="178" priority="22" stopIfTrue="1">
      <formula>LEN(TRIM(G66))&gt;0</formula>
    </cfRule>
  </conditionalFormatting>
  <conditionalFormatting sqref="G67:T67">
    <cfRule type="notContainsBlanks" dxfId="177" priority="21" stopIfTrue="1">
      <formula>LEN(TRIM(G67))&gt;0</formula>
    </cfRule>
  </conditionalFormatting>
  <conditionalFormatting sqref="E67">
    <cfRule type="notContainsBlanks" dxfId="176" priority="17" stopIfTrue="1">
      <formula>LEN(TRIM(E67))&gt;0</formula>
    </cfRule>
  </conditionalFormatting>
  <conditionalFormatting sqref="E64">
    <cfRule type="notContainsBlanks" dxfId="175" priority="20" stopIfTrue="1">
      <formula>LEN(TRIM(E64))&gt;0</formula>
    </cfRule>
  </conditionalFormatting>
  <conditionalFormatting sqref="E65">
    <cfRule type="notContainsBlanks" dxfId="174" priority="19" stopIfTrue="1">
      <formula>LEN(TRIM(E65))&gt;0</formula>
    </cfRule>
  </conditionalFormatting>
  <conditionalFormatting sqref="E66">
    <cfRule type="notContainsBlanks" dxfId="173" priority="18" stopIfTrue="1">
      <formula>LEN(TRIM(E66))&gt;0</formula>
    </cfRule>
  </conditionalFormatting>
  <conditionalFormatting sqref="E9:T9">
    <cfRule type="notContainsBlanks" dxfId="172" priority="12" stopIfTrue="1">
      <formula>LEN(TRIM(E9))&gt;0</formula>
    </cfRule>
  </conditionalFormatting>
  <conditionalFormatting sqref="H11:T11">
    <cfRule type="notContainsBlanks" dxfId="171" priority="11" stopIfTrue="1">
      <formula>LEN(TRIM(H11))&gt;0</formula>
    </cfRule>
  </conditionalFormatting>
  <conditionalFormatting sqref="G11">
    <cfRule type="notContainsBlanks" dxfId="170" priority="7" stopIfTrue="1">
      <formula>LEN(TRIM(G11))&gt;0</formula>
    </cfRule>
  </conditionalFormatting>
  <conditionalFormatting sqref="G6:J6">
    <cfRule type="notContainsBlanks" dxfId="169" priority="4" stopIfTrue="1">
      <formula>LEN(TRIM(G6))&gt;0</formula>
    </cfRule>
  </conditionalFormatting>
  <conditionalFormatting sqref="K6:L6">
    <cfRule type="notContainsBlanks" dxfId="168" priority="3" stopIfTrue="1">
      <formula>LEN(TRIM(K6))&gt;0</formula>
    </cfRule>
  </conditionalFormatting>
  <conditionalFormatting sqref="F58:L58">
    <cfRule type="notContainsBlanks" dxfId="167" priority="2" stopIfTrue="1">
      <formula>LEN(TRIM(F58))&gt;0</formula>
    </cfRule>
  </conditionalFormatting>
  <conditionalFormatting sqref="M58:T58">
    <cfRule type="notContainsBlanks" dxfId="166" priority="1" stopIfTrue="1">
      <formula>LEN(TRIM(M58))&gt;0</formula>
    </cfRule>
  </conditionalFormatting>
  <pageMargins left="0.75" right="0.75" top="1" bottom="1" header="0.5" footer="0.5"/>
  <pageSetup paperSize="9" orientation="portrait" verticalDpi="30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71"/>
  <sheetViews>
    <sheetView zoomScale="75" zoomScaleNormal="75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F16" sqref="F16"/>
    </sheetView>
  </sheetViews>
  <sheetFormatPr defaultRowHeight="12.75" outlineLevelRow="1"/>
  <cols>
    <col min="1" max="1" width="3.85546875" style="42" customWidth="1"/>
    <col min="2" max="2" width="39.140625" style="42" customWidth="1"/>
    <col min="3" max="3" width="8.28515625" style="42" customWidth="1"/>
    <col min="4" max="4" width="13.85546875" style="42" customWidth="1"/>
    <col min="5" max="12" width="12.7109375" style="42" customWidth="1"/>
    <col min="13" max="18" width="12.7109375" style="146" customWidth="1"/>
    <col min="19" max="19" width="12.7109375" style="42" hidden="1" customWidth="1"/>
    <col min="20" max="20" width="1.42578125" style="42" customWidth="1"/>
    <col min="21" max="21" width="9.85546875" style="42" customWidth="1"/>
    <col min="22" max="22" width="11.85546875" style="42" customWidth="1"/>
    <col min="23" max="23" width="22.42578125" style="42" customWidth="1"/>
    <col min="24" max="24" width="24.7109375" style="42" customWidth="1"/>
    <col min="25" max="33" width="9.85546875" style="42" customWidth="1"/>
    <col min="34" max="39" width="5.42578125" style="42" bestFit="1" customWidth="1"/>
    <col min="40" max="41" width="7" style="42" bestFit="1" customWidth="1"/>
    <col min="42" max="16384" width="9.140625" style="42"/>
  </cols>
  <sheetData>
    <row r="1" spans="2:41" ht="8.25" customHeight="1">
      <c r="S1" s="146"/>
    </row>
    <row r="2" spans="2:41" s="45" customFormat="1" ht="14.1" customHeight="1">
      <c r="B2" s="315" t="s">
        <v>189</v>
      </c>
      <c r="C2" s="318" t="s">
        <v>4</v>
      </c>
      <c r="D2" s="315" t="s">
        <v>34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26"/>
    </row>
    <row r="3" spans="2:41" s="45" customFormat="1">
      <c r="B3" s="315"/>
      <c r="C3" s="318"/>
      <c r="D3" s="315"/>
      <c r="E3" s="46">
        <f>Eeldused!G3</f>
        <v>2021</v>
      </c>
      <c r="F3" s="46">
        <f t="shared" ref="F3:L3" si="0">E3+1</f>
        <v>2022</v>
      </c>
      <c r="G3" s="46">
        <f t="shared" si="0"/>
        <v>2023</v>
      </c>
      <c r="H3" s="46">
        <f>G3+1</f>
        <v>2024</v>
      </c>
      <c r="I3" s="46">
        <f t="shared" si="0"/>
        <v>2025</v>
      </c>
      <c r="J3" s="46">
        <f t="shared" si="0"/>
        <v>2026</v>
      </c>
      <c r="K3" s="46">
        <f t="shared" si="0"/>
        <v>2027</v>
      </c>
      <c r="L3" s="46">
        <f t="shared" si="0"/>
        <v>2028</v>
      </c>
      <c r="M3" s="46">
        <f t="shared" ref="M3:S3" si="1">L3+1</f>
        <v>2029</v>
      </c>
      <c r="N3" s="46">
        <f t="shared" si="1"/>
        <v>2030</v>
      </c>
      <c r="O3" s="46">
        <f t="shared" si="1"/>
        <v>2031</v>
      </c>
      <c r="P3" s="46">
        <f t="shared" si="1"/>
        <v>2032</v>
      </c>
      <c r="Q3" s="46">
        <f t="shared" si="1"/>
        <v>2033</v>
      </c>
      <c r="R3" s="46">
        <f t="shared" si="1"/>
        <v>2034</v>
      </c>
      <c r="S3" s="46">
        <f t="shared" si="1"/>
        <v>2035</v>
      </c>
      <c r="T3" s="227"/>
    </row>
    <row r="4" spans="2:41" s="45" customFormat="1">
      <c r="B4" s="228"/>
      <c r="C4" s="228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2:41" ht="13.5" thickBot="1">
      <c r="B5" s="229" t="s">
        <v>175</v>
      </c>
      <c r="C5" s="230"/>
      <c r="D5" s="231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2:41" ht="13.5" thickTop="1">
      <c r="B6" s="49" t="s">
        <v>172</v>
      </c>
      <c r="C6" s="233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9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2:41">
      <c r="B7" s="234" t="s">
        <v>181</v>
      </c>
      <c r="C7" s="76" t="s">
        <v>87</v>
      </c>
      <c r="D7" s="37">
        <f t="shared" ref="D7:D18" si="2">SUM(E7:S7)</f>
        <v>25721504.808319341</v>
      </c>
      <c r="E7" s="235">
        <f t="shared" ref="E7:L7" si="3">SUM(E8:E12)</f>
        <v>0</v>
      </c>
      <c r="F7" s="235">
        <f t="shared" si="3"/>
        <v>1097574.9999999998</v>
      </c>
      <c r="G7" s="235">
        <f t="shared" si="3"/>
        <v>1744378.5000000002</v>
      </c>
      <c r="H7" s="235">
        <f t="shared" si="3"/>
        <v>1628952.7142999999</v>
      </c>
      <c r="I7" s="235">
        <f t="shared" si="3"/>
        <v>2589880.9407248991</v>
      </c>
      <c r="J7" s="235">
        <f t="shared" si="3"/>
        <v>4351324.3913916172</v>
      </c>
      <c r="K7" s="235">
        <f t="shared" si="3"/>
        <v>5338396.6848913273</v>
      </c>
      <c r="L7" s="235">
        <f t="shared" si="3"/>
        <v>797553.08955099306</v>
      </c>
      <c r="M7" s="235">
        <f t="shared" ref="M7:S7" si="4">SUM(M8:M12)</f>
        <v>813504.15134201292</v>
      </c>
      <c r="N7" s="235">
        <f t="shared" si="4"/>
        <v>4769709.4479188025</v>
      </c>
      <c r="O7" s="235">
        <f t="shared" si="4"/>
        <v>846369.71905623027</v>
      </c>
      <c r="P7" s="235">
        <f t="shared" si="4"/>
        <v>863297.1134373548</v>
      </c>
      <c r="Q7" s="235">
        <f t="shared" si="4"/>
        <v>880563.05570610205</v>
      </c>
      <c r="R7" s="235">
        <f t="shared" si="4"/>
        <v>0</v>
      </c>
      <c r="S7" s="235">
        <f t="shared" si="4"/>
        <v>0</v>
      </c>
      <c r="T7" s="9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2:41" outlineLevel="1">
      <c r="B8" s="35" t="s">
        <v>226</v>
      </c>
      <c r="C8" s="23" t="s">
        <v>87</v>
      </c>
      <c r="D8" s="24">
        <f t="shared" si="2"/>
        <v>7021296.7557571484</v>
      </c>
      <c r="E8" s="27">
        <v>0</v>
      </c>
      <c r="F8" s="27">
        <v>51049.999999999993</v>
      </c>
      <c r="G8" s="27">
        <v>104142</v>
      </c>
      <c r="H8" s="27">
        <v>318362.09399999998</v>
      </c>
      <c r="I8" s="27">
        <v>1622054.8689299996</v>
      </c>
      <c r="J8" s="27">
        <v>2261144.4872884196</v>
      </c>
      <c r="K8" s="27">
        <v>2306367.3770341882</v>
      </c>
      <c r="L8" s="27">
        <v>0</v>
      </c>
      <c r="M8" s="27">
        <v>0</v>
      </c>
      <c r="N8" s="27">
        <v>358175.92850454093</v>
      </c>
      <c r="O8" s="27">
        <v>0</v>
      </c>
      <c r="P8" s="27">
        <v>0</v>
      </c>
      <c r="Q8" s="27">
        <v>0</v>
      </c>
      <c r="R8" s="27">
        <v>0</v>
      </c>
      <c r="S8" s="27"/>
      <c r="T8" s="236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2:41" s="146" customFormat="1" outlineLevel="1">
      <c r="B9" s="172" t="s">
        <v>227</v>
      </c>
      <c r="C9" s="23" t="s">
        <v>87</v>
      </c>
      <c r="D9" s="24">
        <f>SUM(E9:S9)</f>
        <v>11902861.312072381</v>
      </c>
      <c r="E9" s="27"/>
      <c r="F9" s="27">
        <v>387979.99999999994</v>
      </c>
      <c r="G9" s="27">
        <v>968520.6</v>
      </c>
      <c r="H9" s="27">
        <v>657948.32759999996</v>
      </c>
      <c r="I9" s="27">
        <v>302783.57553359994</v>
      </c>
      <c r="J9" s="27">
        <v>1411836.5579166717</v>
      </c>
      <c r="K9" s="27">
        <v>2565130.546164853</v>
      </c>
      <c r="L9" s="27">
        <v>321316.35262486053</v>
      </c>
      <c r="M9" s="27">
        <v>327742.67967735772</v>
      </c>
      <c r="N9" s="27">
        <v>3916056.8183163144</v>
      </c>
      <c r="O9" s="27">
        <v>340983.48393632297</v>
      </c>
      <c r="P9" s="27">
        <v>347803.15361504944</v>
      </c>
      <c r="Q9" s="27">
        <v>354759.21668735048</v>
      </c>
      <c r="R9" s="27">
        <v>0</v>
      </c>
      <c r="S9" s="27"/>
      <c r="T9" s="236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2:41" outlineLevel="1">
      <c r="B10" s="35" t="s">
        <v>230</v>
      </c>
      <c r="C10" s="23" t="s">
        <v>87</v>
      </c>
      <c r="D10" s="24">
        <f t="shared" si="2"/>
        <v>61872.6</v>
      </c>
      <c r="E10" s="27"/>
      <c r="F10" s="27">
        <v>30629.999999999996</v>
      </c>
      <c r="G10" s="27">
        <v>31242.600000000002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/>
      <c r="T10" s="236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2:41" outlineLevel="1">
      <c r="B11" s="35" t="s">
        <v>228</v>
      </c>
      <c r="C11" s="23" t="s">
        <v>87</v>
      </c>
      <c r="D11" s="24">
        <f t="shared" si="2"/>
        <v>5163195.4429572755</v>
      </c>
      <c r="E11" s="308"/>
      <c r="F11" s="27">
        <v>510499.99999999994</v>
      </c>
      <c r="G11" s="27">
        <v>520710</v>
      </c>
      <c r="H11" s="27">
        <v>530603.49</v>
      </c>
      <c r="I11" s="27">
        <v>540684.95630999992</v>
      </c>
      <c r="J11" s="27">
        <v>551498.65543619986</v>
      </c>
      <c r="K11" s="27">
        <v>337517.17712695437</v>
      </c>
      <c r="L11" s="27">
        <v>344267.52066949342</v>
      </c>
      <c r="M11" s="27">
        <v>351152.87108288327</v>
      </c>
      <c r="N11" s="27">
        <v>358175.92850454093</v>
      </c>
      <c r="O11" s="27">
        <v>365339.44707463175</v>
      </c>
      <c r="P11" s="27">
        <v>372646.23601612443</v>
      </c>
      <c r="Q11" s="27">
        <v>380099.16073644691</v>
      </c>
      <c r="R11" s="27">
        <v>0</v>
      </c>
      <c r="S11" s="27"/>
      <c r="T11" s="236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2:41" outlineLevel="1">
      <c r="B12" s="35" t="s">
        <v>229</v>
      </c>
      <c r="C12" s="23" t="s">
        <v>87</v>
      </c>
      <c r="D12" s="24">
        <f t="shared" si="2"/>
        <v>1572278.6975325381</v>
      </c>
      <c r="E12" s="27"/>
      <c r="F12" s="27">
        <v>117414.99999999999</v>
      </c>
      <c r="G12" s="27">
        <v>119763.3</v>
      </c>
      <c r="H12" s="27">
        <v>122038.80269999999</v>
      </c>
      <c r="I12" s="27">
        <v>124357.53995129997</v>
      </c>
      <c r="J12" s="27">
        <v>126844.69075032599</v>
      </c>
      <c r="K12" s="27">
        <v>129381.58456533249</v>
      </c>
      <c r="L12" s="27">
        <v>131969.21625663913</v>
      </c>
      <c r="M12" s="27">
        <v>134608.60058177193</v>
      </c>
      <c r="N12" s="27">
        <v>137300.77259340737</v>
      </c>
      <c r="O12" s="27">
        <v>140046.78804527552</v>
      </c>
      <c r="P12" s="27">
        <v>142847.72380618102</v>
      </c>
      <c r="Q12" s="27">
        <v>145704.67828230464</v>
      </c>
      <c r="R12" s="27">
        <v>0</v>
      </c>
      <c r="S12" s="27"/>
      <c r="T12" s="23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2:41" outlineLevel="1">
      <c r="B13" s="234" t="s">
        <v>182</v>
      </c>
      <c r="C13" s="76" t="s">
        <v>87</v>
      </c>
      <c r="D13" s="37">
        <f t="shared" si="2"/>
        <v>66859503.98195415</v>
      </c>
      <c r="E13" s="235">
        <f t="shared" ref="E13:S13" si="5">SUM(E14:E17)</f>
        <v>0</v>
      </c>
      <c r="F13" s="235">
        <f t="shared" si="5"/>
        <v>4985069.2559999991</v>
      </c>
      <c r="G13" s="235">
        <f t="shared" si="5"/>
        <v>5116013.2411200004</v>
      </c>
      <c r="H13" s="235">
        <f t="shared" si="5"/>
        <v>5255665.7719012797</v>
      </c>
      <c r="I13" s="235">
        <f t="shared" si="5"/>
        <v>5279827.5276840031</v>
      </c>
      <c r="J13" s="235">
        <f t="shared" si="5"/>
        <v>5385424.0782376835</v>
      </c>
      <c r="K13" s="235">
        <f t="shared" si="5"/>
        <v>5493132.5598024372</v>
      </c>
      <c r="L13" s="235">
        <f t="shared" si="5"/>
        <v>5602995.2109984858</v>
      </c>
      <c r="M13" s="235">
        <f t="shared" si="5"/>
        <v>5715055.115218455</v>
      </c>
      <c r="N13" s="235">
        <f t="shared" si="5"/>
        <v>5829356.2175228242</v>
      </c>
      <c r="O13" s="235">
        <f t="shared" si="5"/>
        <v>5945943.3418732807</v>
      </c>
      <c r="P13" s="235">
        <f t="shared" si="5"/>
        <v>6064862.2087107468</v>
      </c>
      <c r="Q13" s="235">
        <f t="shared" si="5"/>
        <v>6186159.4528849619</v>
      </c>
      <c r="R13" s="235">
        <f t="shared" si="5"/>
        <v>0</v>
      </c>
      <c r="S13" s="235">
        <f t="shared" si="5"/>
        <v>0</v>
      </c>
      <c r="T13" s="236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2:41" outlineLevel="1">
      <c r="B14" s="172" t="s">
        <v>225</v>
      </c>
      <c r="C14" s="23" t="s">
        <v>87</v>
      </c>
      <c r="D14" s="24">
        <f>SUM(E14:S14)</f>
        <v>66859503.98195415</v>
      </c>
      <c r="E14" s="27">
        <v>0</v>
      </c>
      <c r="F14" s="27">
        <v>4985069.2559999991</v>
      </c>
      <c r="G14" s="27">
        <v>5116013.2411200004</v>
      </c>
      <c r="H14" s="27">
        <v>5255665.7719012797</v>
      </c>
      <c r="I14" s="27">
        <v>5279827.5276840031</v>
      </c>
      <c r="J14" s="27">
        <v>5385424.0782376835</v>
      </c>
      <c r="K14" s="27">
        <v>5493132.5598024372</v>
      </c>
      <c r="L14" s="27">
        <v>5602995.2109984858</v>
      </c>
      <c r="M14" s="27">
        <v>5715055.115218455</v>
      </c>
      <c r="N14" s="27">
        <v>5829356.2175228242</v>
      </c>
      <c r="O14" s="27">
        <v>5945943.3418732807</v>
      </c>
      <c r="P14" s="27">
        <v>6064862.2087107468</v>
      </c>
      <c r="Q14" s="27">
        <v>6186159.4528849619</v>
      </c>
      <c r="R14" s="27">
        <v>0</v>
      </c>
      <c r="S14" s="27"/>
      <c r="T14" s="236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2:41" outlineLevel="1">
      <c r="B15" s="35" t="s">
        <v>161</v>
      </c>
      <c r="C15" s="23" t="s">
        <v>87</v>
      </c>
      <c r="D15" s="24">
        <f t="shared" si="2"/>
        <v>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36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2:41" outlineLevel="1">
      <c r="B16" s="35" t="s">
        <v>162</v>
      </c>
      <c r="C16" s="23" t="s">
        <v>87</v>
      </c>
      <c r="D16" s="24">
        <f t="shared" si="2"/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36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9"/>
    </row>
    <row r="17" spans="2:41" outlineLevel="1">
      <c r="B17" s="36" t="s">
        <v>163</v>
      </c>
      <c r="C17" s="25" t="s">
        <v>87</v>
      </c>
      <c r="D17" s="24">
        <f t="shared" si="2"/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36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2:41" ht="13.5" thickBot="1">
      <c r="B18" s="237" t="s">
        <v>173</v>
      </c>
      <c r="C18" s="63" t="s">
        <v>87</v>
      </c>
      <c r="D18" s="64">
        <f t="shared" si="2"/>
        <v>92581008.790273488</v>
      </c>
      <c r="E18" s="238">
        <f t="shared" ref="E18:S18" si="6">E7+E13</f>
        <v>0</v>
      </c>
      <c r="F18" s="238">
        <f t="shared" si="6"/>
        <v>6082644.2559999991</v>
      </c>
      <c r="G18" s="238">
        <f t="shared" si="6"/>
        <v>6860391.7411200004</v>
      </c>
      <c r="H18" s="238">
        <f t="shared" si="6"/>
        <v>6884618.4862012798</v>
      </c>
      <c r="I18" s="238">
        <f t="shared" si="6"/>
        <v>7869708.4684089022</v>
      </c>
      <c r="J18" s="238">
        <f t="shared" si="6"/>
        <v>9736748.4696293008</v>
      </c>
      <c r="K18" s="238">
        <f t="shared" si="6"/>
        <v>10831529.244693764</v>
      </c>
      <c r="L18" s="238">
        <f t="shared" si="6"/>
        <v>6400548.3005494792</v>
      </c>
      <c r="M18" s="238">
        <f t="shared" si="6"/>
        <v>6528559.2665604679</v>
      </c>
      <c r="N18" s="238">
        <f t="shared" si="6"/>
        <v>10599065.665441627</v>
      </c>
      <c r="O18" s="238">
        <f t="shared" si="6"/>
        <v>6792313.0609295107</v>
      </c>
      <c r="P18" s="238">
        <f t="shared" si="6"/>
        <v>6928159.3221481014</v>
      </c>
      <c r="Q18" s="238">
        <f t="shared" si="6"/>
        <v>7066722.5085910643</v>
      </c>
      <c r="R18" s="238">
        <f t="shared" si="6"/>
        <v>0</v>
      </c>
      <c r="S18" s="238">
        <f t="shared" si="6"/>
        <v>0</v>
      </c>
      <c r="T18" s="239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9"/>
    </row>
    <row r="19" spans="2:41" ht="13.5" thickTop="1">
      <c r="B19" s="49" t="s">
        <v>171</v>
      </c>
      <c r="C19" s="233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9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2:41" hidden="1" outlineLevel="1">
      <c r="B20" s="234" t="s">
        <v>181</v>
      </c>
      <c r="C20" s="76" t="s">
        <v>87</v>
      </c>
      <c r="D20" s="37">
        <f t="shared" ref="D20:D30" si="7">SUM(E20:S20)</f>
        <v>0</v>
      </c>
      <c r="E20" s="235">
        <f>SUM(E21:E23)</f>
        <v>0</v>
      </c>
      <c r="F20" s="235">
        <f t="shared" ref="F20:L20" si="8">SUM(F21:F23)</f>
        <v>0</v>
      </c>
      <c r="G20" s="235">
        <f t="shared" si="8"/>
        <v>0</v>
      </c>
      <c r="H20" s="235">
        <f t="shared" si="8"/>
        <v>0</v>
      </c>
      <c r="I20" s="235">
        <f t="shared" si="8"/>
        <v>0</v>
      </c>
      <c r="J20" s="235">
        <f t="shared" si="8"/>
        <v>0</v>
      </c>
      <c r="K20" s="235">
        <f t="shared" si="8"/>
        <v>0</v>
      </c>
      <c r="L20" s="235">
        <f t="shared" si="8"/>
        <v>0</v>
      </c>
      <c r="M20" s="235">
        <f t="shared" ref="M20:S20" si="9">SUM(M21:M23)</f>
        <v>0</v>
      </c>
      <c r="N20" s="235">
        <f t="shared" si="9"/>
        <v>0</v>
      </c>
      <c r="O20" s="235">
        <f t="shared" si="9"/>
        <v>0</v>
      </c>
      <c r="P20" s="235">
        <f t="shared" si="9"/>
        <v>0</v>
      </c>
      <c r="Q20" s="235">
        <f t="shared" si="9"/>
        <v>0</v>
      </c>
      <c r="R20" s="235">
        <f t="shared" si="9"/>
        <v>0</v>
      </c>
      <c r="S20" s="235">
        <f t="shared" si="9"/>
        <v>0</v>
      </c>
      <c r="T20" s="236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2:41" hidden="1" outlineLevel="1">
      <c r="B21" s="172" t="s">
        <v>203</v>
      </c>
      <c r="C21" s="23" t="s">
        <v>87</v>
      </c>
      <c r="D21" s="24">
        <f t="shared" si="7"/>
        <v>0</v>
      </c>
      <c r="E21" s="27"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36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2:41" hidden="1" outlineLevel="1">
      <c r="B22" s="35" t="s">
        <v>161</v>
      </c>
      <c r="C22" s="23" t="s">
        <v>87</v>
      </c>
      <c r="D22" s="24">
        <f t="shared" si="7"/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36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2:41" hidden="1" outlineLevel="1">
      <c r="B23" s="35" t="s">
        <v>162</v>
      </c>
      <c r="C23" s="23" t="s">
        <v>87</v>
      </c>
      <c r="D23" s="24">
        <f t="shared" si="7"/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36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2:41" hidden="1" outlineLevel="1">
      <c r="B24" s="234" t="s">
        <v>182</v>
      </c>
      <c r="C24" s="76" t="s">
        <v>87</v>
      </c>
      <c r="D24" s="37">
        <f t="shared" si="7"/>
        <v>0</v>
      </c>
      <c r="E24" s="235">
        <f t="shared" ref="E24:L24" si="10">SUM(E25:E27)</f>
        <v>0</v>
      </c>
      <c r="F24" s="235">
        <f t="shared" si="10"/>
        <v>0</v>
      </c>
      <c r="G24" s="235">
        <f t="shared" si="10"/>
        <v>0</v>
      </c>
      <c r="H24" s="235">
        <f t="shared" si="10"/>
        <v>0</v>
      </c>
      <c r="I24" s="235">
        <f t="shared" si="10"/>
        <v>0</v>
      </c>
      <c r="J24" s="235">
        <f t="shared" si="10"/>
        <v>0</v>
      </c>
      <c r="K24" s="235">
        <f t="shared" si="10"/>
        <v>0</v>
      </c>
      <c r="L24" s="235">
        <f t="shared" si="10"/>
        <v>0</v>
      </c>
      <c r="M24" s="235">
        <f t="shared" ref="M24:S24" si="11">SUM(M25:M27)</f>
        <v>0</v>
      </c>
      <c r="N24" s="235">
        <f t="shared" si="11"/>
        <v>0</v>
      </c>
      <c r="O24" s="235">
        <f t="shared" si="11"/>
        <v>0</v>
      </c>
      <c r="P24" s="235">
        <f t="shared" si="11"/>
        <v>0</v>
      </c>
      <c r="Q24" s="235">
        <f t="shared" si="11"/>
        <v>0</v>
      </c>
      <c r="R24" s="235">
        <f t="shared" si="11"/>
        <v>0</v>
      </c>
      <c r="S24" s="235">
        <f t="shared" si="11"/>
        <v>0</v>
      </c>
      <c r="T24" s="236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2:41" hidden="1" outlineLevel="1">
      <c r="B25" s="172" t="s">
        <v>203</v>
      </c>
      <c r="C25" s="23" t="s">
        <v>87</v>
      </c>
      <c r="D25" s="24">
        <f t="shared" si="7"/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36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2:41" hidden="1" outlineLevel="1">
      <c r="B26" s="35" t="s">
        <v>161</v>
      </c>
      <c r="C26" s="23" t="s">
        <v>87</v>
      </c>
      <c r="D26" s="24">
        <f t="shared" si="7"/>
        <v>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36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2:41" hidden="1" outlineLevel="1">
      <c r="B27" s="35" t="s">
        <v>162</v>
      </c>
      <c r="C27" s="23" t="s">
        <v>87</v>
      </c>
      <c r="D27" s="24">
        <f t="shared" si="7"/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36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2:41" ht="13.5" collapsed="1" thickBot="1">
      <c r="B28" s="237" t="s">
        <v>174</v>
      </c>
      <c r="C28" s="63" t="s">
        <v>87</v>
      </c>
      <c r="D28" s="64">
        <f t="shared" si="7"/>
        <v>0</v>
      </c>
      <c r="E28" s="238">
        <f>E20+E24</f>
        <v>0</v>
      </c>
      <c r="F28" s="238">
        <f t="shared" ref="F28:L28" si="12">F20+F24</f>
        <v>0</v>
      </c>
      <c r="G28" s="238">
        <f t="shared" si="12"/>
        <v>0</v>
      </c>
      <c r="H28" s="238">
        <f t="shared" si="12"/>
        <v>0</v>
      </c>
      <c r="I28" s="238">
        <f t="shared" si="12"/>
        <v>0</v>
      </c>
      <c r="J28" s="238">
        <f t="shared" si="12"/>
        <v>0</v>
      </c>
      <c r="K28" s="238">
        <f t="shared" si="12"/>
        <v>0</v>
      </c>
      <c r="L28" s="238">
        <f t="shared" si="12"/>
        <v>0</v>
      </c>
      <c r="M28" s="238">
        <f t="shared" ref="M28:S28" si="13">M20+M24</f>
        <v>0</v>
      </c>
      <c r="N28" s="238">
        <f t="shared" si="13"/>
        <v>0</v>
      </c>
      <c r="O28" s="238">
        <f t="shared" si="13"/>
        <v>0</v>
      </c>
      <c r="P28" s="238">
        <f t="shared" si="13"/>
        <v>0</v>
      </c>
      <c r="Q28" s="238">
        <f t="shared" si="13"/>
        <v>0</v>
      </c>
      <c r="R28" s="238">
        <f t="shared" si="13"/>
        <v>0</v>
      </c>
      <c r="S28" s="238">
        <f t="shared" si="13"/>
        <v>0</v>
      </c>
      <c r="T28" s="239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9"/>
    </row>
    <row r="29" spans="2:41" ht="14.25" thickTop="1" thickBot="1">
      <c r="B29" s="237" t="s">
        <v>53</v>
      </c>
      <c r="C29" s="63" t="s">
        <v>87</v>
      </c>
      <c r="D29" s="64">
        <f t="shared" si="7"/>
        <v>92581008.790273488</v>
      </c>
      <c r="E29" s="238">
        <f>E18+E28</f>
        <v>0</v>
      </c>
      <c r="F29" s="238">
        <f t="shared" ref="F29:L29" si="14">F18+F28</f>
        <v>6082644.2559999991</v>
      </c>
      <c r="G29" s="238">
        <f t="shared" si="14"/>
        <v>6860391.7411200004</v>
      </c>
      <c r="H29" s="238">
        <f t="shared" si="14"/>
        <v>6884618.4862012798</v>
      </c>
      <c r="I29" s="238">
        <f t="shared" si="14"/>
        <v>7869708.4684089022</v>
      </c>
      <c r="J29" s="238">
        <f t="shared" si="14"/>
        <v>9736748.4696293008</v>
      </c>
      <c r="K29" s="238">
        <f t="shared" si="14"/>
        <v>10831529.244693764</v>
      </c>
      <c r="L29" s="238">
        <f t="shared" si="14"/>
        <v>6400548.3005494792</v>
      </c>
      <c r="M29" s="238">
        <f t="shared" ref="M29:S29" si="15">M18+M28</f>
        <v>6528559.2665604679</v>
      </c>
      <c r="N29" s="238">
        <f t="shared" si="15"/>
        <v>10599065.665441627</v>
      </c>
      <c r="O29" s="238">
        <f t="shared" si="15"/>
        <v>6792313.0609295107</v>
      </c>
      <c r="P29" s="238">
        <f t="shared" si="15"/>
        <v>6928159.3221481014</v>
      </c>
      <c r="Q29" s="238">
        <f t="shared" si="15"/>
        <v>7066722.5085910643</v>
      </c>
      <c r="R29" s="238">
        <f t="shared" si="15"/>
        <v>0</v>
      </c>
      <c r="S29" s="238">
        <f t="shared" si="15"/>
        <v>0</v>
      </c>
      <c r="T29" s="239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9"/>
    </row>
    <row r="30" spans="2:41" ht="13.5" thickTop="1">
      <c r="B30" s="240" t="s">
        <v>83</v>
      </c>
      <c r="C30" s="73" t="s">
        <v>87</v>
      </c>
      <c r="D30" s="24">
        <f t="shared" si="7"/>
        <v>111097210.54832821</v>
      </c>
      <c r="E30" s="9">
        <f>E29*1.2</f>
        <v>0</v>
      </c>
      <c r="F30" s="9">
        <f t="shared" ref="F30:L30" si="16">F29*1.2</f>
        <v>7299173.1071999986</v>
      </c>
      <c r="G30" s="9">
        <f t="shared" si="16"/>
        <v>8232470.0893440004</v>
      </c>
      <c r="H30" s="9">
        <f t="shared" si="16"/>
        <v>8261542.1834415356</v>
      </c>
      <c r="I30" s="9">
        <f t="shared" si="16"/>
        <v>9443650.1620906815</v>
      </c>
      <c r="J30" s="9">
        <f t="shared" si="16"/>
        <v>11684098.16355516</v>
      </c>
      <c r="K30" s="9">
        <f t="shared" si="16"/>
        <v>12997835.093632516</v>
      </c>
      <c r="L30" s="9">
        <f t="shared" si="16"/>
        <v>7680657.9606593745</v>
      </c>
      <c r="M30" s="9">
        <f t="shared" ref="M30:S30" si="17">M29*1.2</f>
        <v>7834271.1198725607</v>
      </c>
      <c r="N30" s="9">
        <f t="shared" si="17"/>
        <v>12718878.798529951</v>
      </c>
      <c r="O30" s="9">
        <f t="shared" si="17"/>
        <v>8150775.6731154127</v>
      </c>
      <c r="P30" s="9">
        <f t="shared" si="17"/>
        <v>8313791.1865777215</v>
      </c>
      <c r="Q30" s="9">
        <f t="shared" si="17"/>
        <v>8480067.0103092771</v>
      </c>
      <c r="R30" s="9">
        <f t="shared" si="17"/>
        <v>0</v>
      </c>
      <c r="S30" s="9">
        <f t="shared" si="17"/>
        <v>0</v>
      </c>
      <c r="T30" s="236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2:41">
      <c r="B31" s="146"/>
      <c r="C31" s="241"/>
      <c r="D31" s="241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2:41">
      <c r="B32" s="49" t="s">
        <v>131</v>
      </c>
      <c r="C32" s="233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9"/>
    </row>
    <row r="33" spans="2:41">
      <c r="B33" s="71" t="s">
        <v>141</v>
      </c>
      <c r="C33" s="23" t="s">
        <v>87</v>
      </c>
      <c r="D33" s="23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36"/>
    </row>
    <row r="34" spans="2:41">
      <c r="B34" s="146"/>
      <c r="C34" s="241"/>
      <c r="D34" s="241"/>
      <c r="S34" s="146"/>
    </row>
    <row r="35" spans="2:41">
      <c r="B35" s="49" t="s">
        <v>130</v>
      </c>
      <c r="C35" s="233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236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2:41">
      <c r="B36" s="71" t="s">
        <v>84</v>
      </c>
      <c r="C36" s="23" t="s">
        <v>87</v>
      </c>
      <c r="D36" s="24"/>
      <c r="E36" s="244">
        <f>SUM(E37:E38)</f>
        <v>0</v>
      </c>
      <c r="F36" s="244">
        <f t="shared" ref="F36:L36" si="18">SUM(F37:F38)</f>
        <v>0</v>
      </c>
      <c r="G36" s="244">
        <f t="shared" si="18"/>
        <v>6860391.7411200004</v>
      </c>
      <c r="H36" s="244">
        <f t="shared" si="18"/>
        <v>6884618.4862012798</v>
      </c>
      <c r="I36" s="244">
        <f t="shared" si="18"/>
        <v>7869708.4684089022</v>
      </c>
      <c r="J36" s="244">
        <f t="shared" si="18"/>
        <v>9736748.4696293008</v>
      </c>
      <c r="K36" s="244">
        <f t="shared" si="18"/>
        <v>10831529.244693764</v>
      </c>
      <c r="L36" s="244">
        <f t="shared" si="18"/>
        <v>6400548.3005494792</v>
      </c>
      <c r="M36" s="244">
        <f t="shared" ref="M36:S36" si="19">SUM(M37:M38)</f>
        <v>6528559.2665604679</v>
      </c>
      <c r="N36" s="244">
        <f t="shared" si="19"/>
        <v>10599065.665441627</v>
      </c>
      <c r="O36" s="244">
        <f t="shared" si="19"/>
        <v>6792313.0609295107</v>
      </c>
      <c r="P36" s="244">
        <f t="shared" si="19"/>
        <v>6928159.3221481014</v>
      </c>
      <c r="Q36" s="244">
        <f>SUM(Q37:Q38)</f>
        <v>7066722.5085910643</v>
      </c>
      <c r="R36" s="244">
        <f>SUM(R37:R38)</f>
        <v>0</v>
      </c>
      <c r="S36" s="244">
        <f t="shared" si="19"/>
        <v>0</v>
      </c>
      <c r="T36" s="243"/>
      <c r="U36" s="45"/>
    </row>
    <row r="37" spans="2:41">
      <c r="B37" s="35" t="s">
        <v>183</v>
      </c>
      <c r="C37" s="23" t="s">
        <v>87</v>
      </c>
      <c r="D37" s="24"/>
      <c r="E37" s="27"/>
      <c r="F37" s="27"/>
      <c r="G37" s="27">
        <f>Rahavood!I38</f>
        <v>6860391.7411200004</v>
      </c>
      <c r="H37" s="27">
        <f>Rahavood!J38</f>
        <v>6884618.4862012798</v>
      </c>
      <c r="I37" s="27">
        <f>Rahavood!K38</f>
        <v>7869708.4684089022</v>
      </c>
      <c r="J37" s="27">
        <f>Rahavood!L38</f>
        <v>9736748.4696293008</v>
      </c>
      <c r="K37" s="27">
        <f>Rahavood!M38</f>
        <v>10831529.244693764</v>
      </c>
      <c r="L37" s="27">
        <f>Rahavood!N38</f>
        <v>6400548.3005494792</v>
      </c>
      <c r="M37" s="27">
        <f>Rahavood!O38</f>
        <v>6528559.2665604679</v>
      </c>
      <c r="N37" s="27">
        <f>Rahavood!P38</f>
        <v>10599065.665441627</v>
      </c>
      <c r="O37" s="27">
        <f>Rahavood!Q38</f>
        <v>6792313.0609295107</v>
      </c>
      <c r="P37" s="27">
        <f>Rahavood!R38</f>
        <v>6928159.3221481014</v>
      </c>
      <c r="Q37" s="27">
        <f>Rahavood!S38</f>
        <v>7066722.5085910643</v>
      </c>
      <c r="R37" s="27">
        <f>Rahavood!T38</f>
        <v>0</v>
      </c>
      <c r="S37" s="27">
        <f>Rahavood!V38</f>
        <v>0</v>
      </c>
      <c r="T37" s="27"/>
      <c r="U37" s="45"/>
    </row>
    <row r="38" spans="2:41">
      <c r="B38" s="35" t="s">
        <v>184</v>
      </c>
      <c r="C38" s="23" t="s">
        <v>87</v>
      </c>
      <c r="D38" s="24"/>
      <c r="E38" s="27"/>
      <c r="F38" s="27"/>
      <c r="G38" s="27">
        <f>Rahavood!I39</f>
        <v>0</v>
      </c>
      <c r="H38" s="27">
        <f>Rahavood!J39</f>
        <v>0</v>
      </c>
      <c r="I38" s="27">
        <f>Rahavood!K39</f>
        <v>0</v>
      </c>
      <c r="J38" s="27">
        <f>Rahavood!L39</f>
        <v>0</v>
      </c>
      <c r="K38" s="27">
        <f>Rahavood!M39</f>
        <v>0</v>
      </c>
      <c r="L38" s="27">
        <f>Rahavood!N39</f>
        <v>0</v>
      </c>
      <c r="M38" s="27">
        <f>Rahavood!O39</f>
        <v>0</v>
      </c>
      <c r="N38" s="27">
        <f>Rahavood!P39</f>
        <v>0</v>
      </c>
      <c r="O38" s="27">
        <f>Rahavood!Q39</f>
        <v>0</v>
      </c>
      <c r="P38" s="27">
        <f>Rahavood!R39</f>
        <v>0</v>
      </c>
      <c r="Q38" s="27">
        <f>Rahavood!S39</f>
        <v>0</v>
      </c>
      <c r="R38" s="27">
        <f>Rahavood!T39</f>
        <v>0</v>
      </c>
      <c r="S38" s="27">
        <f>Rahavood!V39</f>
        <v>0</v>
      </c>
      <c r="T38" s="243"/>
      <c r="U38" s="45"/>
    </row>
    <row r="39" spans="2:41">
      <c r="B39" s="71" t="s">
        <v>85</v>
      </c>
      <c r="C39" s="25" t="s">
        <v>87</v>
      </c>
      <c r="D39" s="58"/>
      <c r="E39" s="74">
        <f>Rahavood!G44</f>
        <v>0</v>
      </c>
      <c r="F39" s="74">
        <f>Rahavood!H44</f>
        <v>0</v>
      </c>
      <c r="G39" s="74">
        <f>Rahavood!I44</f>
        <v>0</v>
      </c>
      <c r="H39" s="74">
        <f>Rahavood!J44</f>
        <v>0</v>
      </c>
      <c r="I39" s="74">
        <f>Rahavood!K44</f>
        <v>0</v>
      </c>
      <c r="J39" s="74">
        <f>Rahavood!L44</f>
        <v>0</v>
      </c>
      <c r="K39" s="74">
        <f>Rahavood!M44</f>
        <v>0</v>
      </c>
      <c r="L39" s="74">
        <f>Rahavood!N44</f>
        <v>0</v>
      </c>
      <c r="M39" s="74">
        <f>Rahavood!O44</f>
        <v>0</v>
      </c>
      <c r="N39" s="74">
        <f>Rahavood!P44</f>
        <v>0</v>
      </c>
      <c r="O39" s="74">
        <f>Rahavood!Q44</f>
        <v>0</v>
      </c>
      <c r="P39" s="74">
        <f>Rahavood!R44</f>
        <v>0</v>
      </c>
      <c r="Q39" s="74">
        <f>Rahavood!S44</f>
        <v>0</v>
      </c>
      <c r="R39" s="74">
        <f>Rahavood!T44</f>
        <v>0</v>
      </c>
      <c r="S39" s="74">
        <f>Rahavood!V44</f>
        <v>0</v>
      </c>
      <c r="T39" s="243"/>
      <c r="U39" s="45"/>
    </row>
    <row r="40" spans="2:41" ht="13.5" thickBot="1">
      <c r="B40" s="237" t="s">
        <v>34</v>
      </c>
      <c r="C40" s="63" t="s">
        <v>87</v>
      </c>
      <c r="D40" s="64"/>
      <c r="E40" s="245">
        <f>E36+E39</f>
        <v>0</v>
      </c>
      <c r="F40" s="245">
        <f t="shared" ref="F40:P40" si="20">F36+F39</f>
        <v>0</v>
      </c>
      <c r="G40" s="245">
        <f t="shared" si="20"/>
        <v>6860391.7411200004</v>
      </c>
      <c r="H40" s="245">
        <f t="shared" si="20"/>
        <v>6884618.4862012798</v>
      </c>
      <c r="I40" s="245">
        <f t="shared" si="20"/>
        <v>7869708.4684089022</v>
      </c>
      <c r="J40" s="245">
        <f t="shared" si="20"/>
        <v>9736748.4696293008</v>
      </c>
      <c r="K40" s="245">
        <f t="shared" si="20"/>
        <v>10831529.244693764</v>
      </c>
      <c r="L40" s="245">
        <f t="shared" si="20"/>
        <v>6400548.3005494792</v>
      </c>
      <c r="M40" s="245">
        <f t="shared" si="20"/>
        <v>6528559.2665604679</v>
      </c>
      <c r="N40" s="245">
        <f t="shared" si="20"/>
        <v>10599065.665441627</v>
      </c>
      <c r="O40" s="245">
        <f t="shared" si="20"/>
        <v>6792313.0609295107</v>
      </c>
      <c r="P40" s="245">
        <f t="shared" si="20"/>
        <v>6928159.3221481014</v>
      </c>
      <c r="Q40" s="245">
        <f>Q36+Q39</f>
        <v>7066722.5085910643</v>
      </c>
      <c r="R40" s="245">
        <f>R36+R39</f>
        <v>0</v>
      </c>
      <c r="S40" s="245">
        <f>S36+S39</f>
        <v>0</v>
      </c>
      <c r="T40" s="243"/>
      <c r="U40" s="45"/>
    </row>
    <row r="41" spans="2:41" ht="13.5" thickTop="1">
      <c r="B41" s="246" t="s">
        <v>185</v>
      </c>
      <c r="C41" s="247"/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3"/>
      <c r="U41" s="45"/>
    </row>
    <row r="42" spans="2:41">
      <c r="B42" s="146"/>
      <c r="C42" s="241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43"/>
      <c r="U42" s="45"/>
    </row>
    <row r="43" spans="2:41">
      <c r="B43" s="252" t="s">
        <v>133</v>
      </c>
      <c r="C43" s="253"/>
      <c r="D43" s="14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9"/>
    </row>
    <row r="44" spans="2:41">
      <c r="B44" s="97" t="s">
        <v>134</v>
      </c>
      <c r="C44" s="233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41">
      <c r="B45" s="71" t="s">
        <v>95</v>
      </c>
      <c r="C45" s="23" t="s">
        <v>18</v>
      </c>
      <c r="D45" s="23"/>
      <c r="E45" s="255">
        <v>0</v>
      </c>
      <c r="F45" s="255">
        <v>3.0000000000000001E-3</v>
      </c>
      <c r="G45" s="255">
        <v>4.0000000000000001E-3</v>
      </c>
      <c r="H45" s="255">
        <v>0.01</v>
      </c>
      <c r="I45" s="255">
        <v>1.4999999999999999E-2</v>
      </c>
      <c r="J45" s="255">
        <v>0.02</v>
      </c>
      <c r="K45" s="255">
        <v>2.5000000000000001E-2</v>
      </c>
      <c r="L45" s="255">
        <v>2.5000000000000001E-2</v>
      </c>
      <c r="M45" s="255">
        <v>0.03</v>
      </c>
      <c r="N45" s="255">
        <v>0.03</v>
      </c>
      <c r="O45" s="255">
        <v>0.03</v>
      </c>
      <c r="P45" s="255">
        <v>0.03</v>
      </c>
      <c r="Q45" s="255">
        <v>0.03</v>
      </c>
      <c r="R45" s="255">
        <v>0.03</v>
      </c>
      <c r="S45" s="255">
        <v>0.03</v>
      </c>
    </row>
    <row r="46" spans="2:41">
      <c r="B46" s="91" t="s">
        <v>96</v>
      </c>
      <c r="C46" s="25" t="s">
        <v>18</v>
      </c>
      <c r="D46" s="25"/>
      <c r="E46" s="256">
        <v>1.2500000000000001E-2</v>
      </c>
      <c r="F46" s="256">
        <v>1.2500000000000001E-2</v>
      </c>
      <c r="G46" s="256">
        <v>1.2500000000000001E-2</v>
      </c>
      <c r="H46" s="256">
        <v>1.2500000000000001E-2</v>
      </c>
      <c r="I46" s="256">
        <v>1.2500000000000001E-2</v>
      </c>
      <c r="J46" s="256">
        <v>1.2500000000000001E-2</v>
      </c>
      <c r="K46" s="256">
        <v>1.2500000000000001E-2</v>
      </c>
      <c r="L46" s="256">
        <v>1.2500000000000001E-2</v>
      </c>
      <c r="M46" s="256">
        <v>1.2500000000000001E-2</v>
      </c>
      <c r="N46" s="256">
        <v>1.2500000000000001E-2</v>
      </c>
      <c r="O46" s="256">
        <v>1.2500000000000001E-2</v>
      </c>
      <c r="P46" s="256">
        <v>1.2500000000000001E-2</v>
      </c>
      <c r="Q46" s="256">
        <v>1.2500000000000001E-2</v>
      </c>
      <c r="R46" s="256">
        <v>1.2500000000000001E-2</v>
      </c>
      <c r="S46" s="256">
        <v>1.2500000000000001E-2</v>
      </c>
    </row>
    <row r="47" spans="2:41" ht="13.5" thickBot="1">
      <c r="B47" s="62" t="s">
        <v>34</v>
      </c>
      <c r="C47" s="63"/>
      <c r="D47" s="63"/>
      <c r="E47" s="257">
        <f>E45+E46</f>
        <v>1.2500000000000001E-2</v>
      </c>
      <c r="F47" s="257">
        <f t="shared" ref="F47:L47" si="21">F45+F46</f>
        <v>1.55E-2</v>
      </c>
      <c r="G47" s="257">
        <f t="shared" si="21"/>
        <v>1.6500000000000001E-2</v>
      </c>
      <c r="H47" s="257">
        <f t="shared" si="21"/>
        <v>2.2499999999999999E-2</v>
      </c>
      <c r="I47" s="257">
        <f t="shared" si="21"/>
        <v>2.75E-2</v>
      </c>
      <c r="J47" s="257">
        <f t="shared" si="21"/>
        <v>3.2500000000000001E-2</v>
      </c>
      <c r="K47" s="257">
        <f t="shared" si="21"/>
        <v>3.7500000000000006E-2</v>
      </c>
      <c r="L47" s="257">
        <f t="shared" si="21"/>
        <v>3.7500000000000006E-2</v>
      </c>
      <c r="M47" s="257">
        <f t="shared" ref="M47:S47" si="22">M45+M46</f>
        <v>4.2499999999999996E-2</v>
      </c>
      <c r="N47" s="257">
        <f t="shared" si="22"/>
        <v>4.2499999999999996E-2</v>
      </c>
      <c r="O47" s="257">
        <f t="shared" si="22"/>
        <v>4.2499999999999996E-2</v>
      </c>
      <c r="P47" s="257">
        <f t="shared" si="22"/>
        <v>4.2499999999999996E-2</v>
      </c>
      <c r="Q47" s="257">
        <f t="shared" si="22"/>
        <v>4.2499999999999996E-2</v>
      </c>
      <c r="R47" s="257">
        <f t="shared" si="22"/>
        <v>4.2499999999999996E-2</v>
      </c>
      <c r="S47" s="257">
        <f t="shared" si="22"/>
        <v>4.2499999999999996E-2</v>
      </c>
    </row>
    <row r="48" spans="2:41" ht="7.5" customHeight="1" thickTop="1">
      <c r="B48" s="95"/>
      <c r="C48" s="258"/>
      <c r="D48" s="258"/>
      <c r="E48" s="95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</row>
    <row r="49" spans="2:24">
      <c r="B49" s="194" t="s">
        <v>166</v>
      </c>
      <c r="C49" s="253"/>
      <c r="D49" s="14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</row>
    <row r="50" spans="2:24">
      <c r="B50" s="91" t="s">
        <v>57</v>
      </c>
      <c r="C50" s="25"/>
      <c r="D50" s="58"/>
      <c r="E50" s="41"/>
      <c r="F50" s="41"/>
      <c r="G50" s="41">
        <f>F50+1</f>
        <v>1</v>
      </c>
      <c r="H50" s="41">
        <f>G50+1</f>
        <v>2</v>
      </c>
      <c r="I50" s="41">
        <f t="shared" ref="I50:P50" si="23">H50+1</f>
        <v>3</v>
      </c>
      <c r="J50" s="41">
        <f t="shared" si="23"/>
        <v>4</v>
      </c>
      <c r="K50" s="41">
        <f t="shared" si="23"/>
        <v>5</v>
      </c>
      <c r="L50" s="41">
        <f t="shared" si="23"/>
        <v>6</v>
      </c>
      <c r="M50" s="41">
        <f t="shared" si="23"/>
        <v>7</v>
      </c>
      <c r="N50" s="41">
        <f t="shared" si="23"/>
        <v>8</v>
      </c>
      <c r="O50" s="41">
        <f t="shared" si="23"/>
        <v>9</v>
      </c>
      <c r="P50" s="41">
        <f t="shared" si="23"/>
        <v>10</v>
      </c>
      <c r="Q50" s="41">
        <f>P50+1</f>
        <v>11</v>
      </c>
      <c r="R50" s="41">
        <f>Q50+1</f>
        <v>12</v>
      </c>
      <c r="S50" s="41">
        <f>R50+1</f>
        <v>13</v>
      </c>
      <c r="V50" s="45"/>
    </row>
    <row r="51" spans="2:24">
      <c r="B51" s="71" t="s">
        <v>137</v>
      </c>
      <c r="C51" s="23" t="s">
        <v>87</v>
      </c>
      <c r="D51" s="24"/>
      <c r="E51" s="9"/>
      <c r="F51" s="9">
        <f>E56</f>
        <v>0</v>
      </c>
      <c r="G51" s="9">
        <f>F56</f>
        <v>6082644.2559999991</v>
      </c>
      <c r="H51" s="9">
        <f>G56</f>
        <v>11648732.397408001</v>
      </c>
      <c r="I51" s="9">
        <f t="shared" ref="I51:P51" si="24">H56</f>
        <v>16550585.435277153</v>
      </c>
      <c r="J51" s="9">
        <f t="shared" si="24"/>
        <v>21650557.608513035</v>
      </c>
      <c r="K51" s="9">
        <f t="shared" si="24"/>
        <v>27643894.93600639</v>
      </c>
      <c r="L51" s="9">
        <f t="shared" si="24"/>
        <v>33648860.114094831</v>
      </c>
      <c r="M51" s="9">
        <f t="shared" si="24"/>
        <v>34582789.517984033</v>
      </c>
      <c r="N51" s="9">
        <f t="shared" si="24"/>
        <v>34991873.961228177</v>
      </c>
      <c r="O51" s="9">
        <f t="shared" si="24"/>
        <v>38411558.236809321</v>
      </c>
      <c r="P51" s="9">
        <f t="shared" si="24"/>
        <v>37345258.601785399</v>
      </c>
      <c r="Q51" s="9">
        <f>P56</f>
        <v>35721989.295765251</v>
      </c>
      <c r="R51" s="9">
        <f>Q56</f>
        <v>34824914.525040962</v>
      </c>
      <c r="S51" s="9">
        <f>R56</f>
        <v>27549579.094345741</v>
      </c>
      <c r="V51" s="45"/>
      <c r="W51" s="45"/>
    </row>
    <row r="52" spans="2:24">
      <c r="B52" s="71" t="s">
        <v>168</v>
      </c>
      <c r="C52" s="23" t="s">
        <v>87</v>
      </c>
      <c r="D52" s="24">
        <f>SUM(E52:S52)</f>
        <v>92581008.790273488</v>
      </c>
      <c r="E52" s="9">
        <f>Rahavood!G38</f>
        <v>0</v>
      </c>
      <c r="F52" s="9">
        <f>Rahavood!H38</f>
        <v>6082644.2559999991</v>
      </c>
      <c r="G52" s="9">
        <f>Rahavood!I38</f>
        <v>6860391.7411200004</v>
      </c>
      <c r="H52" s="9">
        <f>Rahavood!J38</f>
        <v>6884618.4862012798</v>
      </c>
      <c r="I52" s="9">
        <f>Rahavood!K38</f>
        <v>7869708.4684089022</v>
      </c>
      <c r="J52" s="9">
        <f>Rahavood!L38</f>
        <v>9736748.4696293008</v>
      </c>
      <c r="K52" s="9">
        <f>Rahavood!M38</f>
        <v>10831529.244693764</v>
      </c>
      <c r="L52" s="9">
        <f>Rahavood!N38</f>
        <v>6400548.3005494792</v>
      </c>
      <c r="M52" s="9">
        <f>Rahavood!O38</f>
        <v>6528559.2665604679</v>
      </c>
      <c r="N52" s="9">
        <f>Rahavood!P38</f>
        <v>10599065.665441627</v>
      </c>
      <c r="O52" s="9">
        <f>Rahavood!Q38</f>
        <v>6792313.0609295107</v>
      </c>
      <c r="P52" s="9">
        <f>Rahavood!R38</f>
        <v>6928159.3221481014</v>
      </c>
      <c r="Q52" s="9">
        <f>Rahavood!S38</f>
        <v>7066722.5085910643</v>
      </c>
      <c r="R52" s="9">
        <f>Rahavood!T38</f>
        <v>0</v>
      </c>
      <c r="S52" s="9">
        <f>Rahavood!U38</f>
        <v>0</v>
      </c>
      <c r="U52" s="9"/>
      <c r="V52" s="45"/>
      <c r="W52" s="45"/>
    </row>
    <row r="53" spans="2:24">
      <c r="B53" s="260" t="s">
        <v>169</v>
      </c>
      <c r="C53" s="261" t="s">
        <v>87</v>
      </c>
      <c r="D53" s="262"/>
      <c r="E53" s="263">
        <f>E56/2*E47</f>
        <v>0</v>
      </c>
      <c r="F53" s="263">
        <f t="shared" ref="F53:K53" si="25">IF(F50&gt;$D$54,0,SUM(E56:F56)/2*F47)</f>
        <v>47140.49298399999</v>
      </c>
      <c r="G53" s="263">
        <f t="shared" si="25"/>
        <v>146283.857390616</v>
      </c>
      <c r="H53" s="263">
        <f t="shared" si="25"/>
        <v>317242.32561770797</v>
      </c>
      <c r="I53" s="263">
        <f t="shared" si="25"/>
        <v>525265.71685211512</v>
      </c>
      <c r="J53" s="263">
        <f>IF(J50&gt;$D$54,0,SUM(I56:J56)/2*J47)</f>
        <v>801034.85384844069</v>
      </c>
      <c r="K53" s="263">
        <f t="shared" si="25"/>
        <v>1149239.1571893981</v>
      </c>
      <c r="L53" s="263">
        <f t="shared" ref="L53:S53" si="26">IF(L50&gt;$D$54,0,SUM(K56:L56)/2*L47)</f>
        <v>1279343.4306014788</v>
      </c>
      <c r="M53" s="263">
        <f t="shared" si="26"/>
        <v>1478461.5989332593</v>
      </c>
      <c r="N53" s="263">
        <f t="shared" si="26"/>
        <v>1559822.9342082969</v>
      </c>
      <c r="O53" s="263">
        <f t="shared" si="26"/>
        <v>1609832.3578201376</v>
      </c>
      <c r="P53" s="263">
        <f t="shared" si="26"/>
        <v>1552679.0178229511</v>
      </c>
      <c r="Q53" s="263">
        <f t="shared" si="26"/>
        <v>1499121.7061921316</v>
      </c>
      <c r="R53" s="263">
        <f t="shared" si="26"/>
        <v>1325457.9894119673</v>
      </c>
      <c r="S53" s="263">
        <f t="shared" si="26"/>
        <v>1032979.3641027893</v>
      </c>
      <c r="U53" s="56"/>
      <c r="V53" s="45"/>
      <c r="W53" s="45"/>
      <c r="X53" s="45"/>
    </row>
    <row r="54" spans="2:24">
      <c r="B54" s="91" t="s">
        <v>170</v>
      </c>
      <c r="C54" s="25" t="s">
        <v>87</v>
      </c>
      <c r="D54" s="264">
        <v>20</v>
      </c>
      <c r="E54" s="41"/>
      <c r="F54" s="41"/>
      <c r="G54" s="41">
        <f>SUM(F52:G52)/10</f>
        <v>1294303.599712</v>
      </c>
      <c r="H54" s="41">
        <f>G54+H52/10</f>
        <v>1982765.4483321281</v>
      </c>
      <c r="I54" s="41">
        <f>H54+I52/10</f>
        <v>2769736.2951730182</v>
      </c>
      <c r="J54" s="41">
        <f>I54+J52/10</f>
        <v>3743411.1421359484</v>
      </c>
      <c r="K54" s="41">
        <f t="shared" ref="K54:P54" si="27">J54+K52/10</f>
        <v>4826564.0666053249</v>
      </c>
      <c r="L54" s="41">
        <f t="shared" si="27"/>
        <v>5466618.896660273</v>
      </c>
      <c r="M54" s="41">
        <f t="shared" si="27"/>
        <v>6119474.8233163198</v>
      </c>
      <c r="N54" s="41">
        <f t="shared" si="27"/>
        <v>7179381.3898604829</v>
      </c>
      <c r="O54" s="41">
        <f t="shared" si="27"/>
        <v>7858612.6959534343</v>
      </c>
      <c r="P54" s="41">
        <f t="shared" si="27"/>
        <v>8551428.6281682439</v>
      </c>
      <c r="Q54" s="41">
        <f>P54+Q52/10-G54</f>
        <v>7963797.2793153496</v>
      </c>
      <c r="R54" s="41">
        <f>Q54+R52/10-H52/10</f>
        <v>7275335.4306952218</v>
      </c>
      <c r="S54" s="41">
        <f>R54+S52/10-I52/10</f>
        <v>6488364.5838543316</v>
      </c>
      <c r="V54" s="45"/>
      <c r="W54" s="45"/>
    </row>
    <row r="55" spans="2:24" ht="13.5" thickBot="1">
      <c r="B55" s="81" t="s">
        <v>135</v>
      </c>
      <c r="C55" s="139" t="s">
        <v>87</v>
      </c>
      <c r="D55" s="83"/>
      <c r="E55" s="265">
        <f t="shared" ref="E55:L55" si="28">E53+E54</f>
        <v>0</v>
      </c>
      <c r="F55" s="265">
        <f t="shared" si="28"/>
        <v>47140.49298399999</v>
      </c>
      <c r="G55" s="265">
        <f t="shared" si="28"/>
        <v>1440587.4571026161</v>
      </c>
      <c r="H55" s="265">
        <f t="shared" si="28"/>
        <v>2300007.7739498359</v>
      </c>
      <c r="I55" s="265">
        <f t="shared" si="28"/>
        <v>3295002.0120251332</v>
      </c>
      <c r="J55" s="265">
        <f t="shared" si="28"/>
        <v>4544445.9959843894</v>
      </c>
      <c r="K55" s="265">
        <f t="shared" si="28"/>
        <v>5975803.2237947229</v>
      </c>
      <c r="L55" s="265">
        <f t="shared" si="28"/>
        <v>6745962.3272617515</v>
      </c>
      <c r="M55" s="265">
        <f t="shared" ref="M55:S55" si="29">M53+M54</f>
        <v>7597936.4222495789</v>
      </c>
      <c r="N55" s="265">
        <f t="shared" si="29"/>
        <v>8739204.3240687791</v>
      </c>
      <c r="O55" s="265">
        <f t="shared" si="29"/>
        <v>9468445.0537735727</v>
      </c>
      <c r="P55" s="265">
        <f t="shared" si="29"/>
        <v>10104107.645991195</v>
      </c>
      <c r="Q55" s="265">
        <f t="shared" si="29"/>
        <v>9462918.9855074808</v>
      </c>
      <c r="R55" s="265">
        <f t="shared" si="29"/>
        <v>8600793.4201071896</v>
      </c>
      <c r="S55" s="265">
        <f t="shared" si="29"/>
        <v>7521343.9479571208</v>
      </c>
      <c r="V55" s="45"/>
      <c r="W55" s="45"/>
    </row>
    <row r="56" spans="2:24" ht="13.5" thickTop="1">
      <c r="B56" s="71" t="s">
        <v>138</v>
      </c>
      <c r="C56" s="23" t="s">
        <v>87</v>
      </c>
      <c r="D56" s="23"/>
      <c r="E56" s="9">
        <f t="shared" ref="E56:L56" si="30">E51+E52-E54</f>
        <v>0</v>
      </c>
      <c r="F56" s="9">
        <f t="shared" si="30"/>
        <v>6082644.2559999991</v>
      </c>
      <c r="G56" s="9">
        <f>G51+G52-G54</f>
        <v>11648732.397408001</v>
      </c>
      <c r="H56" s="9">
        <f>H51+H52-H54</f>
        <v>16550585.435277153</v>
      </c>
      <c r="I56" s="9">
        <f t="shared" si="30"/>
        <v>21650557.608513035</v>
      </c>
      <c r="J56" s="9">
        <f t="shared" si="30"/>
        <v>27643894.93600639</v>
      </c>
      <c r="K56" s="9">
        <f t="shared" si="30"/>
        <v>33648860.114094831</v>
      </c>
      <c r="L56" s="9">
        <f t="shared" si="30"/>
        <v>34582789.517984033</v>
      </c>
      <c r="M56" s="9">
        <f t="shared" ref="M56:S56" si="31">M51+M52-M54</f>
        <v>34991873.961228177</v>
      </c>
      <c r="N56" s="9">
        <f t="shared" si="31"/>
        <v>38411558.236809321</v>
      </c>
      <c r="O56" s="9">
        <f t="shared" si="31"/>
        <v>37345258.601785399</v>
      </c>
      <c r="P56" s="9">
        <f t="shared" si="31"/>
        <v>35721989.295765251</v>
      </c>
      <c r="Q56" s="9">
        <f t="shared" si="31"/>
        <v>34824914.525040962</v>
      </c>
      <c r="R56" s="9">
        <f t="shared" si="31"/>
        <v>27549579.094345741</v>
      </c>
      <c r="S56" s="9">
        <f t="shared" si="31"/>
        <v>21061214.510491408</v>
      </c>
      <c r="V56" s="45"/>
      <c r="W56" s="45"/>
    </row>
    <row r="57" spans="2:24">
      <c r="B57" s="95"/>
      <c r="C57" s="258"/>
      <c r="D57" s="258"/>
      <c r="E57" s="95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V57" s="45"/>
      <c r="W57" s="45"/>
    </row>
    <row r="58" spans="2:24">
      <c r="B58" s="97" t="s">
        <v>165</v>
      </c>
      <c r="C58" s="233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V58" s="45"/>
      <c r="W58" s="45"/>
    </row>
    <row r="59" spans="2:24" s="146" customFormat="1">
      <c r="B59" s="164" t="s">
        <v>169</v>
      </c>
      <c r="C59" s="23"/>
      <c r="D59" s="23"/>
      <c r="E59" s="9">
        <f>E71</f>
        <v>47336.111072499996</v>
      </c>
      <c r="F59" s="9">
        <f t="shared" ref="F59:S59" si="32">F71</f>
        <v>76000</v>
      </c>
      <c r="G59" s="9">
        <f t="shared" si="32"/>
        <v>68000</v>
      </c>
      <c r="H59" s="9">
        <f t="shared" si="32"/>
        <v>60000</v>
      </c>
      <c r="I59" s="9">
        <f t="shared" si="32"/>
        <v>52000</v>
      </c>
      <c r="J59" s="9">
        <f t="shared" si="32"/>
        <v>44000</v>
      </c>
      <c r="K59" s="9">
        <f t="shared" si="32"/>
        <v>36000</v>
      </c>
      <c r="L59" s="9">
        <f t="shared" si="32"/>
        <v>28000</v>
      </c>
      <c r="M59" s="9">
        <f t="shared" si="32"/>
        <v>20000</v>
      </c>
      <c r="N59" s="9">
        <f t="shared" si="32"/>
        <v>12000</v>
      </c>
      <c r="O59" s="9">
        <f t="shared" si="32"/>
        <v>4000</v>
      </c>
      <c r="P59" s="9">
        <f t="shared" si="32"/>
        <v>0</v>
      </c>
      <c r="Q59" s="9">
        <f t="shared" si="32"/>
        <v>0</v>
      </c>
      <c r="R59" s="9">
        <f t="shared" si="32"/>
        <v>0</v>
      </c>
      <c r="S59" s="9">
        <f t="shared" si="32"/>
        <v>0</v>
      </c>
      <c r="V59" s="45"/>
      <c r="W59" s="45"/>
    </row>
    <row r="60" spans="2:24" s="146" customFormat="1">
      <c r="B60" s="168" t="s">
        <v>170</v>
      </c>
      <c r="C60" s="25"/>
      <c r="D60" s="25"/>
      <c r="E60" s="41">
        <f>E70</f>
        <v>1055556</v>
      </c>
      <c r="F60" s="41">
        <f t="shared" ref="F60:S60" si="33">F70</f>
        <v>400000</v>
      </c>
      <c r="G60" s="41">
        <f t="shared" si="33"/>
        <v>400000</v>
      </c>
      <c r="H60" s="41">
        <f t="shared" si="33"/>
        <v>400000</v>
      </c>
      <c r="I60" s="41">
        <f t="shared" si="33"/>
        <v>400000</v>
      </c>
      <c r="J60" s="41">
        <f t="shared" si="33"/>
        <v>400000</v>
      </c>
      <c r="K60" s="41">
        <f t="shared" si="33"/>
        <v>400000</v>
      </c>
      <c r="L60" s="41">
        <f t="shared" si="33"/>
        <v>400000</v>
      </c>
      <c r="M60" s="41">
        <f t="shared" si="33"/>
        <v>400000</v>
      </c>
      <c r="N60" s="41">
        <f t="shared" si="33"/>
        <v>400000</v>
      </c>
      <c r="O60" s="41">
        <f t="shared" si="33"/>
        <v>400000</v>
      </c>
      <c r="P60" s="41">
        <f t="shared" si="33"/>
        <v>0</v>
      </c>
      <c r="Q60" s="41">
        <f t="shared" si="33"/>
        <v>0</v>
      </c>
      <c r="R60" s="41">
        <f t="shared" si="33"/>
        <v>0</v>
      </c>
      <c r="S60" s="41">
        <f t="shared" si="33"/>
        <v>0</v>
      </c>
      <c r="V60" s="45"/>
      <c r="W60" s="45"/>
    </row>
    <row r="61" spans="2:24" ht="13.5" thickBot="1">
      <c r="B61" s="81" t="s">
        <v>135</v>
      </c>
      <c r="C61" s="139"/>
      <c r="D61" s="139"/>
      <c r="E61" s="265">
        <f>SUM(E59:E60)</f>
        <v>1102892.1110725</v>
      </c>
      <c r="F61" s="265">
        <f t="shared" ref="F61:L61" si="34">SUM(F59:F60)</f>
        <v>476000</v>
      </c>
      <c r="G61" s="265">
        <f t="shared" si="34"/>
        <v>468000</v>
      </c>
      <c r="H61" s="265">
        <f t="shared" si="34"/>
        <v>460000</v>
      </c>
      <c r="I61" s="265">
        <f t="shared" si="34"/>
        <v>452000</v>
      </c>
      <c r="J61" s="265">
        <f t="shared" si="34"/>
        <v>444000</v>
      </c>
      <c r="K61" s="265">
        <f t="shared" si="34"/>
        <v>436000</v>
      </c>
      <c r="L61" s="265">
        <f t="shared" si="34"/>
        <v>428000</v>
      </c>
      <c r="M61" s="265">
        <f t="shared" ref="M61:S61" si="35">SUM(M59:M60)</f>
        <v>420000</v>
      </c>
      <c r="N61" s="265">
        <f t="shared" si="35"/>
        <v>412000</v>
      </c>
      <c r="O61" s="265">
        <f t="shared" si="35"/>
        <v>404000</v>
      </c>
      <c r="P61" s="265">
        <f t="shared" si="35"/>
        <v>0</v>
      </c>
      <c r="Q61" s="265">
        <f t="shared" si="35"/>
        <v>0</v>
      </c>
      <c r="R61" s="265">
        <f t="shared" si="35"/>
        <v>0</v>
      </c>
      <c r="S61" s="265">
        <f t="shared" si="35"/>
        <v>0</v>
      </c>
      <c r="V61" s="45"/>
      <c r="W61" s="45"/>
    </row>
    <row r="62" spans="2:24" ht="13.5" thickTop="1">
      <c r="B62" s="95"/>
      <c r="C62" s="258"/>
      <c r="D62" s="258"/>
      <c r="E62" s="95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V62" s="45"/>
      <c r="W62" s="45"/>
    </row>
    <row r="63" spans="2:24">
      <c r="B63" s="97" t="s">
        <v>167</v>
      </c>
      <c r="C63" s="233"/>
      <c r="D63" s="50"/>
      <c r="E63" s="97">
        <f t="shared" ref="E63:S63" si="36">E3</f>
        <v>2021</v>
      </c>
      <c r="F63" s="97">
        <f t="shared" si="36"/>
        <v>2022</v>
      </c>
      <c r="G63" s="97">
        <f t="shared" si="36"/>
        <v>2023</v>
      </c>
      <c r="H63" s="97">
        <f t="shared" si="36"/>
        <v>2024</v>
      </c>
      <c r="I63" s="97">
        <f t="shared" si="36"/>
        <v>2025</v>
      </c>
      <c r="J63" s="97">
        <f t="shared" si="36"/>
        <v>2026</v>
      </c>
      <c r="K63" s="97">
        <f t="shared" si="36"/>
        <v>2027</v>
      </c>
      <c r="L63" s="97">
        <f t="shared" si="36"/>
        <v>2028</v>
      </c>
      <c r="M63" s="97">
        <f t="shared" si="36"/>
        <v>2029</v>
      </c>
      <c r="N63" s="97">
        <f t="shared" si="36"/>
        <v>2030</v>
      </c>
      <c r="O63" s="97">
        <f t="shared" si="36"/>
        <v>2031</v>
      </c>
      <c r="P63" s="97">
        <f t="shared" si="36"/>
        <v>2032</v>
      </c>
      <c r="Q63" s="97">
        <f t="shared" si="36"/>
        <v>2033</v>
      </c>
      <c r="R63" s="97">
        <f t="shared" si="36"/>
        <v>2034</v>
      </c>
      <c r="S63" s="97">
        <f t="shared" si="36"/>
        <v>2035</v>
      </c>
      <c r="V63" s="45"/>
      <c r="W63" s="45"/>
    </row>
    <row r="64" spans="2:24">
      <c r="B64" s="71" t="s">
        <v>62</v>
      </c>
      <c r="C64" s="23" t="s">
        <v>87</v>
      </c>
      <c r="D64" s="23"/>
      <c r="E64" s="27">
        <f>Rahavood!G31+Rahavood!G28</f>
        <v>5175775.9734328808</v>
      </c>
      <c r="F64" s="27">
        <f>Rahavood!H31+Rahavood!H28</f>
        <v>5289033.5896463953</v>
      </c>
      <c r="G64" s="27">
        <f>Rahavood!I31+Rahavood!I28</f>
        <v>5739237.062467902</v>
      </c>
      <c r="H64" s="27">
        <f>Rahavood!J31+Rahavood!J28</f>
        <v>6220502.2539786426</v>
      </c>
      <c r="I64" s="27">
        <f>Rahavood!K31+Rahavood!K28</f>
        <v>6730169.8837902937</v>
      </c>
      <c r="J64" s="27">
        <f>Rahavood!L31+Rahavood!L28</f>
        <v>7383981.5161821544</v>
      </c>
      <c r="K64" s="27">
        <f>Rahavood!M31+Rahavood!M28</f>
        <v>8335252.1198703675</v>
      </c>
      <c r="L64" s="27">
        <f>Rahavood!N31+Rahavood!N28</f>
        <v>9371623.9585257098</v>
      </c>
      <c r="M64" s="27">
        <f>Rahavood!O31+Rahavood!O28</f>
        <v>10500312.560137749</v>
      </c>
      <c r="N64" s="27">
        <f>Rahavood!P31+Rahavood!P28</f>
        <v>11793243.06724247</v>
      </c>
      <c r="O64" s="27">
        <f>Rahavood!Q31+Rahavood!Q28</f>
        <v>12961774.398705576</v>
      </c>
      <c r="P64" s="27">
        <f>Rahavood!R31+Rahavood!R28</f>
        <v>14221298.398449514</v>
      </c>
      <c r="Q64" s="27">
        <f>Rahavood!S31+Rahavood!S28</f>
        <v>15578602.27548074</v>
      </c>
      <c r="R64" s="27">
        <f>Rahavood!T31+Rahavood!T28</f>
        <v>17040974.103530765</v>
      </c>
      <c r="S64" s="27" t="e">
        <f>Rahavood!#REF!+Rahavood!#REF!</f>
        <v>#REF!</v>
      </c>
      <c r="V64" s="45"/>
      <c r="W64" s="45"/>
    </row>
    <row r="65" spans="2:23" ht="13.5" thickBot="1">
      <c r="B65" s="81" t="s">
        <v>63</v>
      </c>
      <c r="C65" s="266"/>
      <c r="D65" s="267"/>
      <c r="E65" s="268">
        <f>IF((E55+E61)=0,"-",E64/(E55+E61))</f>
        <v>4.692912317959852</v>
      </c>
      <c r="F65" s="268">
        <f>IF((F55+F61)=0,"-",F64/(F55+F61))</f>
        <v>10.110159050158172</v>
      </c>
      <c r="G65" s="268">
        <f>IF((G55+G61)=0,"-",G64/(G55+G61))</f>
        <v>3.0070600333822322</v>
      </c>
      <c r="H65" s="268">
        <f>IF((H55+H61)=0,"-",H64/(H55+H61))</f>
        <v>2.2537988163259799</v>
      </c>
      <c r="I65" s="268">
        <f t="shared" ref="I65:P65" si="37">IF((I55+I61)=0,"-",I64/(I55+I61))</f>
        <v>1.7961479236443898</v>
      </c>
      <c r="J65" s="268">
        <f t="shared" si="37"/>
        <v>1.4802167893821299</v>
      </c>
      <c r="K65" s="268">
        <f t="shared" si="37"/>
        <v>1.2999856403792258</v>
      </c>
      <c r="L65" s="268">
        <f t="shared" si="37"/>
        <v>1.3063386077332231</v>
      </c>
      <c r="M65" s="268">
        <f t="shared" si="37"/>
        <v>1.3096028712574517</v>
      </c>
      <c r="N65" s="268">
        <f t="shared" si="37"/>
        <v>1.288709403660107</v>
      </c>
      <c r="O65" s="268">
        <f t="shared" si="37"/>
        <v>1.3129244405114375</v>
      </c>
      <c r="P65" s="268">
        <f t="shared" si="37"/>
        <v>1.4074769288598994</v>
      </c>
      <c r="Q65" s="268">
        <f>IF((Q55+Q61)=0,"-",Q64/(Q55+Q61))</f>
        <v>1.6462787327398096</v>
      </c>
      <c r="R65" s="268">
        <f>IF((R55+R61)=0,"-",R64/(R55+R61))</f>
        <v>1.981325823230665</v>
      </c>
      <c r="S65" s="268" t="e">
        <f>IF((S55+S61)=0,"-",S64/(S55+S61))</f>
        <v>#REF!</v>
      </c>
      <c r="V65" s="45"/>
      <c r="W65" s="45"/>
    </row>
    <row r="66" spans="2:23" ht="13.5" thickTop="1">
      <c r="B66" s="52" t="s">
        <v>82</v>
      </c>
      <c r="C66" s="73"/>
      <c r="D66" s="23"/>
      <c r="E66" s="269">
        <f>MIN(E65:R65)</f>
        <v>1.288709403660107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V66" s="45"/>
      <c r="W66" s="45"/>
    </row>
    <row r="67" spans="2:23">
      <c r="B67" s="146"/>
      <c r="C67" s="241"/>
      <c r="D67" s="23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46"/>
    </row>
    <row r="68" spans="2:23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23">
      <c r="B69" s="42" t="s">
        <v>223</v>
      </c>
    </row>
    <row r="70" spans="2:23">
      <c r="B70" s="42" t="s">
        <v>224</v>
      </c>
      <c r="E70" s="9">
        <v>1055556</v>
      </c>
      <c r="F70" s="9">
        <v>400000</v>
      </c>
      <c r="G70" s="9">
        <v>400000</v>
      </c>
      <c r="H70" s="9">
        <v>400000</v>
      </c>
      <c r="I70" s="9">
        <v>400000</v>
      </c>
      <c r="J70" s="9">
        <v>400000</v>
      </c>
      <c r="K70" s="9">
        <v>400000</v>
      </c>
      <c r="L70" s="9">
        <v>400000</v>
      </c>
      <c r="M70" s="9">
        <v>400000</v>
      </c>
      <c r="N70" s="9">
        <v>400000</v>
      </c>
      <c r="O70" s="9">
        <v>400000</v>
      </c>
      <c r="P70" s="9">
        <v>0</v>
      </c>
    </row>
    <row r="71" spans="2:23">
      <c r="B71" s="42" t="s">
        <v>134</v>
      </c>
      <c r="E71" s="9">
        <v>47336.111072499996</v>
      </c>
      <c r="F71" s="9">
        <v>76000</v>
      </c>
      <c r="G71" s="9">
        <v>68000</v>
      </c>
      <c r="H71" s="9">
        <v>60000</v>
      </c>
      <c r="I71" s="9">
        <v>52000</v>
      </c>
      <c r="J71" s="9">
        <v>44000</v>
      </c>
      <c r="K71" s="9">
        <v>36000</v>
      </c>
      <c r="L71" s="9">
        <v>28000</v>
      </c>
      <c r="M71" s="9">
        <v>20000</v>
      </c>
      <c r="N71" s="9">
        <v>12000</v>
      </c>
      <c r="O71" s="9">
        <v>4000</v>
      </c>
      <c r="P71" s="9">
        <v>0</v>
      </c>
    </row>
  </sheetData>
  <mergeCells count="3">
    <mergeCell ref="C2:C3"/>
    <mergeCell ref="D2:D3"/>
    <mergeCell ref="B2:B3"/>
  </mergeCells>
  <phoneticPr fontId="2" type="noConversion"/>
  <conditionalFormatting sqref="E16:S17 E8:S12 E14:S14">
    <cfRule type="notContainsBlanks" dxfId="165" priority="38" stopIfTrue="1">
      <formula>LEN(TRIM(E8))&gt;0</formula>
    </cfRule>
  </conditionalFormatting>
  <conditionalFormatting sqref="E30:S30 E18:S18">
    <cfRule type="notContainsBlanks" dxfId="164" priority="35" stopIfTrue="1">
      <formula>LEN(TRIM(E18))&gt;0</formula>
    </cfRule>
  </conditionalFormatting>
  <conditionalFormatting sqref="E33:S33">
    <cfRule type="notContainsBlanks" dxfId="163" priority="34" stopIfTrue="1">
      <formula>LEN(TRIM(E33))&gt;0</formula>
    </cfRule>
  </conditionalFormatting>
  <conditionalFormatting sqref="E37:S38">
    <cfRule type="notContainsBlanks" dxfId="162" priority="33" stopIfTrue="1">
      <formula>LEN(TRIM(E37))&gt;0</formula>
    </cfRule>
  </conditionalFormatting>
  <conditionalFormatting sqref="E39:S40">
    <cfRule type="notContainsBlanks" dxfId="161" priority="32" stopIfTrue="1">
      <formula>LEN(TRIM(E39))&gt;0</formula>
    </cfRule>
  </conditionalFormatting>
  <conditionalFormatting sqref="E45:S46">
    <cfRule type="notContainsBlanks" dxfId="160" priority="31" stopIfTrue="1">
      <formula>LEN(TRIM(E45))&gt;0</formula>
    </cfRule>
  </conditionalFormatting>
  <conditionalFormatting sqref="E47:S47">
    <cfRule type="notContainsBlanks" dxfId="159" priority="30" stopIfTrue="1">
      <formula>LEN(TRIM(E47))&gt;0</formula>
    </cfRule>
  </conditionalFormatting>
  <conditionalFormatting sqref="E64:S64">
    <cfRule type="notContainsBlanks" dxfId="158" priority="27" stopIfTrue="1">
      <formula>LEN(TRIM(E64))&gt;0</formula>
    </cfRule>
  </conditionalFormatting>
  <conditionalFormatting sqref="E51:S56 E59:S61">
    <cfRule type="notContainsBlanks" dxfId="157" priority="28" stopIfTrue="1">
      <formula>LEN(TRIM(E51))&gt;0</formula>
    </cfRule>
  </conditionalFormatting>
  <conditionalFormatting sqref="F65">
    <cfRule type="cellIs" dxfId="156" priority="24" stopIfTrue="1" operator="lessThan">
      <formula>1.25</formula>
    </cfRule>
    <cfRule type="cellIs" dxfId="155" priority="25" stopIfTrue="1" operator="greaterThanOrEqual">
      <formula>1.25</formula>
    </cfRule>
  </conditionalFormatting>
  <conditionalFormatting sqref="E66">
    <cfRule type="cellIs" dxfId="154" priority="18" stopIfTrue="1" operator="lessThan">
      <formula>1.25</formula>
    </cfRule>
    <cfRule type="cellIs" dxfId="153" priority="19" stopIfTrue="1" operator="greaterThanOrEqual">
      <formula>1.25</formula>
    </cfRule>
  </conditionalFormatting>
  <conditionalFormatting sqref="E50:S50">
    <cfRule type="notContainsBlanks" dxfId="152" priority="17" stopIfTrue="1">
      <formula>LEN(TRIM(E50))&gt;0</formula>
    </cfRule>
  </conditionalFormatting>
  <conditionalFormatting sqref="E15:S15">
    <cfRule type="notContainsBlanks" dxfId="151" priority="16" stopIfTrue="1">
      <formula>LEN(TRIM(E15))&gt;0</formula>
    </cfRule>
  </conditionalFormatting>
  <conditionalFormatting sqref="G65:S65">
    <cfRule type="cellIs" dxfId="150" priority="14" stopIfTrue="1" operator="lessThan">
      <formula>1.25</formula>
    </cfRule>
    <cfRule type="cellIs" dxfId="149" priority="15" stopIfTrue="1" operator="greaterThanOrEqual">
      <formula>1.25</formula>
    </cfRule>
  </conditionalFormatting>
  <conditionalFormatting sqref="D54">
    <cfRule type="notContainsBlanks" dxfId="148" priority="39" stopIfTrue="1">
      <formula>LEN(TRIM(D54))&gt;0</formula>
    </cfRule>
  </conditionalFormatting>
  <conditionalFormatting sqref="E21:S23 E25:S27">
    <cfRule type="notContainsBlanks" dxfId="147" priority="12" stopIfTrue="1">
      <formula>LEN(TRIM(E21))&gt;0</formula>
    </cfRule>
  </conditionalFormatting>
  <conditionalFormatting sqref="E28:S28">
    <cfRule type="notContainsBlanks" dxfId="146" priority="11" stopIfTrue="1">
      <formula>LEN(TRIM(E28))&gt;0</formula>
    </cfRule>
  </conditionalFormatting>
  <conditionalFormatting sqref="E29:S29">
    <cfRule type="notContainsBlanks" dxfId="145" priority="10" stopIfTrue="1">
      <formula>LEN(TRIM(E29))&gt;0</formula>
    </cfRule>
  </conditionalFormatting>
  <conditionalFormatting sqref="E7:S7">
    <cfRule type="notContainsBlanks" dxfId="144" priority="9" stopIfTrue="1">
      <formula>LEN(TRIM(E7))&gt;0</formula>
    </cfRule>
  </conditionalFormatting>
  <conditionalFormatting sqref="E13:S13">
    <cfRule type="notContainsBlanks" dxfId="143" priority="8" stopIfTrue="1">
      <formula>LEN(TRIM(E13))&gt;0</formula>
    </cfRule>
  </conditionalFormatting>
  <conditionalFormatting sqref="E20:S20">
    <cfRule type="notContainsBlanks" dxfId="142" priority="7" stopIfTrue="1">
      <formula>LEN(TRIM(E20))&gt;0</formula>
    </cfRule>
  </conditionalFormatting>
  <conditionalFormatting sqref="E24:S24">
    <cfRule type="notContainsBlanks" dxfId="141" priority="5" stopIfTrue="1">
      <formula>LEN(TRIM(E24))&gt;0</formula>
    </cfRule>
  </conditionalFormatting>
  <conditionalFormatting sqref="D41">
    <cfRule type="cellIs" dxfId="140" priority="4" stopIfTrue="1" operator="notEqual">
      <formula>0</formula>
    </cfRule>
  </conditionalFormatting>
  <conditionalFormatting sqref="E65">
    <cfRule type="cellIs" dxfId="139" priority="1" stopIfTrue="1" operator="lessThan">
      <formula>1.25</formula>
    </cfRule>
    <cfRule type="cellIs" dxfId="138" priority="2" stopIfTrue="1" operator="greaterThanOrEqual">
      <formula>1.25</formula>
    </cfRule>
  </conditionalFormatting>
  <pageMargins left="0.75" right="0.75" top="1" bottom="1" header="0.5" footer="0.5"/>
  <pageSetup paperSize="9" orientation="portrait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5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28" sqref="S28"/>
    </sheetView>
  </sheetViews>
  <sheetFormatPr defaultRowHeight="12.75" outlineLevelRow="1"/>
  <cols>
    <col min="1" max="1" width="3.140625" style="42" customWidth="1"/>
    <col min="2" max="2" width="40.42578125" style="42" bestFit="1" customWidth="1"/>
    <col min="3" max="4" width="8.28515625" style="42" customWidth="1"/>
    <col min="5" max="5" width="12.7109375" style="42" customWidth="1"/>
    <col min="6" max="6" width="12.7109375" style="146" customWidth="1"/>
    <col min="7" max="14" width="12.7109375" style="42" customWidth="1"/>
    <col min="15" max="20" width="12.7109375" style="146" customWidth="1"/>
    <col min="21" max="21" width="11" style="42" customWidth="1"/>
    <col min="22" max="30" width="7.42578125" style="42" bestFit="1" customWidth="1"/>
    <col min="31" max="16384" width="9.140625" style="42"/>
  </cols>
  <sheetData>
    <row r="1" spans="2:21" ht="8.25" customHeight="1"/>
    <row r="2" spans="2:21" s="45" customFormat="1">
      <c r="B2" s="315" t="s">
        <v>189</v>
      </c>
      <c r="C2" s="43" t="s">
        <v>4</v>
      </c>
      <c r="D2" s="43" t="s">
        <v>34</v>
      </c>
      <c r="E2" s="282"/>
      <c r="F2" s="282"/>
      <c r="G2" s="44"/>
      <c r="H2" s="44"/>
      <c r="I2" s="44"/>
      <c r="J2" s="44">
        <v>1</v>
      </c>
      <c r="K2" s="44">
        <f t="shared" ref="K2:T2" si="0">J2+1</f>
        <v>2</v>
      </c>
      <c r="L2" s="44">
        <f t="shared" si="0"/>
        <v>3</v>
      </c>
      <c r="M2" s="44">
        <f t="shared" si="0"/>
        <v>4</v>
      </c>
      <c r="N2" s="44">
        <f t="shared" si="0"/>
        <v>5</v>
      </c>
      <c r="O2" s="44">
        <f t="shared" si="0"/>
        <v>6</v>
      </c>
      <c r="P2" s="44">
        <f t="shared" si="0"/>
        <v>7</v>
      </c>
      <c r="Q2" s="44">
        <f t="shared" si="0"/>
        <v>8</v>
      </c>
      <c r="R2" s="44">
        <f t="shared" si="0"/>
        <v>9</v>
      </c>
      <c r="S2" s="44">
        <f t="shared" si="0"/>
        <v>10</v>
      </c>
      <c r="T2" s="44">
        <f t="shared" si="0"/>
        <v>11</v>
      </c>
    </row>
    <row r="3" spans="2:21" s="45" customFormat="1">
      <c r="B3" s="315"/>
      <c r="C3" s="43"/>
      <c r="D3" s="43"/>
      <c r="E3" s="46">
        <f>Eeldused!E3</f>
        <v>2019</v>
      </c>
      <c r="F3" s="46">
        <f>Eeldused!F3</f>
        <v>2020</v>
      </c>
      <c r="G3" s="46">
        <f>Eeldused!G3</f>
        <v>2021</v>
      </c>
      <c r="H3" s="46">
        <f>Eeldused!H3</f>
        <v>2022</v>
      </c>
      <c r="I3" s="46">
        <f>Eeldused!I3</f>
        <v>2023</v>
      </c>
      <c r="J3" s="46">
        <f>Eeldused!J3</f>
        <v>2024</v>
      </c>
      <c r="K3" s="46">
        <f>Eeldused!K3</f>
        <v>2025</v>
      </c>
      <c r="L3" s="46">
        <f>Eeldused!L3</f>
        <v>2026</v>
      </c>
      <c r="M3" s="46">
        <f>Eeldused!M3</f>
        <v>2027</v>
      </c>
      <c r="N3" s="46">
        <f>Eeldused!N3</f>
        <v>2028</v>
      </c>
      <c r="O3" s="46">
        <f>Eeldused!O3</f>
        <v>2029</v>
      </c>
      <c r="P3" s="46">
        <f>Eeldused!P3</f>
        <v>2030</v>
      </c>
      <c r="Q3" s="46">
        <f>Eeldused!Q3</f>
        <v>2031</v>
      </c>
      <c r="R3" s="46">
        <f>Eeldused!R3</f>
        <v>2032</v>
      </c>
      <c r="S3" s="46">
        <f>Eeldused!S3</f>
        <v>2033</v>
      </c>
      <c r="T3" s="46">
        <f>Eeldused!T3</f>
        <v>2034</v>
      </c>
    </row>
    <row r="4" spans="2:21" s="45" customFormat="1" ht="15.75" customHeight="1">
      <c r="B4" s="47" t="s">
        <v>124</v>
      </c>
      <c r="C4" s="48"/>
      <c r="D4" s="48"/>
      <c r="E4" s="48"/>
      <c r="F4" s="228"/>
      <c r="G4" s="48"/>
      <c r="H4" s="48"/>
      <c r="I4" s="48"/>
      <c r="J4" s="48"/>
      <c r="K4" s="48"/>
      <c r="L4" s="48"/>
      <c r="M4" s="48"/>
      <c r="N4" s="48"/>
      <c r="O4" s="228"/>
      <c r="P4" s="228"/>
      <c r="Q4" s="228"/>
      <c r="R4" s="228"/>
      <c r="S4" s="228"/>
      <c r="T4" s="228"/>
    </row>
    <row r="5" spans="2:21" s="45" customFormat="1">
      <c r="B5" s="49" t="s">
        <v>102</v>
      </c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2:21" s="45" customFormat="1">
      <c r="B6" s="52" t="s">
        <v>26</v>
      </c>
      <c r="C6" s="53" t="s">
        <v>157</v>
      </c>
      <c r="D6" s="54">
        <f t="shared" ref="D6:D13" si="1">SUM(G6:T6)</f>
        <v>65595605.309823819</v>
      </c>
      <c r="E6" s="55">
        <f t="shared" ref="E6:N6" si="2">E7+E8</f>
        <v>3003674</v>
      </c>
      <c r="F6" s="55">
        <f>F7+F8</f>
        <v>3025452</v>
      </c>
      <c r="G6" s="55">
        <f>G7+G8</f>
        <v>3041208</v>
      </c>
      <c r="H6" s="55">
        <f>H7+H8</f>
        <v>3135895.273782359</v>
      </c>
      <c r="I6" s="55">
        <f t="shared" si="2"/>
        <v>3303956.6649088338</v>
      </c>
      <c r="J6" s="55">
        <f t="shared" si="2"/>
        <v>3481043.6067575468</v>
      </c>
      <c r="K6" s="55">
        <f t="shared" si="2"/>
        <v>3667641.7689490262</v>
      </c>
      <c r="L6" s="55">
        <f t="shared" si="2"/>
        <v>3901065.5095546097</v>
      </c>
      <c r="M6" s="55">
        <f t="shared" si="2"/>
        <v>4227657.3758112434</v>
      </c>
      <c r="N6" s="55">
        <f t="shared" si="2"/>
        <v>4581615.4571854463</v>
      </c>
      <c r="O6" s="55">
        <f t="shared" ref="O6:T6" si="3">O7+O8</f>
        <v>4965234.8500274001</v>
      </c>
      <c r="P6" s="55">
        <f t="shared" si="3"/>
        <v>5400932.9354702253</v>
      </c>
      <c r="Q6" s="55">
        <f t="shared" si="3"/>
        <v>5799019.4922720185</v>
      </c>
      <c r="R6" s="55">
        <f t="shared" si="3"/>
        <v>6226480.7093368154</v>
      </c>
      <c r="S6" s="55">
        <f t="shared" si="3"/>
        <v>6685486.4859899897</v>
      </c>
      <c r="T6" s="55">
        <f t="shared" si="3"/>
        <v>7178367.1797783077</v>
      </c>
      <c r="U6" s="56"/>
    </row>
    <row r="7" spans="2:21" s="45" customFormat="1" outlineLevel="1">
      <c r="B7" s="35" t="s">
        <v>15</v>
      </c>
      <c r="C7" s="53" t="s">
        <v>157</v>
      </c>
      <c r="D7" s="54">
        <f t="shared" si="1"/>
        <v>45327479.561014302</v>
      </c>
      <c r="E7" s="27">
        <v>1991822</v>
      </c>
      <c r="F7" s="27">
        <v>2126812</v>
      </c>
      <c r="G7" s="27">
        <v>2051337</v>
      </c>
      <c r="H7" s="27">
        <f>Eeldused!H47*(Eeldused!H35)</f>
        <v>2146024.273782359</v>
      </c>
      <c r="I7" s="27">
        <f>Eeldused!I47*(Eeldused!I35)</f>
        <v>2264592.114908834</v>
      </c>
      <c r="J7" s="27">
        <f>Eeldused!J47*(Eeldused!J35)</f>
        <v>2389710.8292575469</v>
      </c>
      <c r="K7" s="27">
        <f>Eeldused!K47*(Eeldused!K35)</f>
        <v>2521742.3525740262</v>
      </c>
      <c r="L7" s="27">
        <f>Eeldused!L47*(Eeldused!L35)</f>
        <v>2686412.1281971098</v>
      </c>
      <c r="M7" s="27">
        <f>Eeldused!M47*(Eeldused!M35)</f>
        <v>2915831.7239451427</v>
      </c>
      <c r="N7" s="27">
        <f>Eeldused!N47*(Eeldused!N35)</f>
        <v>3164843.7531700577</v>
      </c>
      <c r="O7" s="27">
        <f>Eeldused!O47*(Eeldused!O35)</f>
        <v>3435121.4096907806</v>
      </c>
      <c r="P7" s="27">
        <f>Eeldused!P47*(Eeldused!P35)</f>
        <v>3742289.9661453301</v>
      </c>
      <c r="Q7" s="27">
        <f>Eeldused!Q47*(Eeldused!Q35)</f>
        <v>4024271.5150943799</v>
      </c>
      <c r="R7" s="27">
        <f>Eeldused!R47*(Eeldused!R35)</f>
        <v>4327500.3737567421</v>
      </c>
      <c r="S7" s="27">
        <f>Eeldused!S47*(Eeldused!S35)</f>
        <v>4653577.5269193118</v>
      </c>
      <c r="T7" s="27">
        <f>Eeldused!T47*(Eeldused!T35)</f>
        <v>5004224.5935726818</v>
      </c>
      <c r="U7" s="56"/>
    </row>
    <row r="8" spans="2:21" s="45" customFormat="1" outlineLevel="1">
      <c r="B8" s="36" t="s">
        <v>16</v>
      </c>
      <c r="C8" s="57" t="s">
        <v>157</v>
      </c>
      <c r="D8" s="58">
        <f t="shared" si="1"/>
        <v>20268125.74880952</v>
      </c>
      <c r="E8" s="26">
        <v>1011852</v>
      </c>
      <c r="F8" s="26">
        <v>898640</v>
      </c>
      <c r="G8" s="26">
        <v>989871</v>
      </c>
      <c r="H8" s="26">
        <f>Eeldused!H49*(Eeldused!H36)</f>
        <v>989871</v>
      </c>
      <c r="I8" s="26">
        <f>Eeldused!I49*(Eeldused!I36)</f>
        <v>1039364.5499999999</v>
      </c>
      <c r="J8" s="26">
        <f>Eeldused!J49*(Eeldused!J36)</f>
        <v>1091332.7775000001</v>
      </c>
      <c r="K8" s="26">
        <f>Eeldused!K49*(Eeldused!K36)</f>
        <v>1145899.416375</v>
      </c>
      <c r="L8" s="26">
        <f>Eeldused!L49*(Eeldused!L36)</f>
        <v>1214653.3813575001</v>
      </c>
      <c r="M8" s="26">
        <f>Eeldused!M49*(Eeldused!M36)</f>
        <v>1311825.6518661003</v>
      </c>
      <c r="N8" s="26">
        <f>Eeldused!N49*(Eeldused!N36)</f>
        <v>1416771.7040153884</v>
      </c>
      <c r="O8" s="26">
        <f>Eeldused!O49*(Eeldused!O36)</f>
        <v>1530113.4403366195</v>
      </c>
      <c r="P8" s="26">
        <f>Eeldused!P49*(Eeldused!P36)</f>
        <v>1658642.9693248956</v>
      </c>
      <c r="Q8" s="26">
        <f>Eeldused!Q49*(Eeldused!Q36)</f>
        <v>1774747.9771776383</v>
      </c>
      <c r="R8" s="26">
        <f>Eeldused!R49*(Eeldused!R36)</f>
        <v>1898980.3355800731</v>
      </c>
      <c r="S8" s="26">
        <f>Eeldused!S49*(Eeldused!S36)</f>
        <v>2031908.9590706783</v>
      </c>
      <c r="T8" s="26">
        <f>Eeldused!T49*(Eeldused!T36)</f>
        <v>2174142.5862056264</v>
      </c>
      <c r="U8" s="56"/>
    </row>
    <row r="9" spans="2:21" s="45" customFormat="1">
      <c r="B9" s="52" t="s">
        <v>27</v>
      </c>
      <c r="C9" s="53" t="s">
        <v>157</v>
      </c>
      <c r="D9" s="54">
        <f t="shared" si="1"/>
        <v>145639666.54236585</v>
      </c>
      <c r="E9" s="55">
        <f t="shared" ref="E9:N9" si="4">SUM(E10:E11)</f>
        <v>7038726</v>
      </c>
      <c r="F9" s="55">
        <f>SUM(F10:F11)</f>
        <v>6948071</v>
      </c>
      <c r="G9" s="55">
        <f>SUM(G10:G11)</f>
        <v>6830794</v>
      </c>
      <c r="H9" s="55">
        <f>SUM(H10:H11)</f>
        <v>6994077.2900647968</v>
      </c>
      <c r="I9" s="55">
        <f t="shared" si="4"/>
        <v>7363524.1170908753</v>
      </c>
      <c r="J9" s="55">
        <f t="shared" si="4"/>
        <v>7752534.084147647</v>
      </c>
      <c r="K9" s="55">
        <f t="shared" si="4"/>
        <v>8162145.6148636788</v>
      </c>
      <c r="L9" s="55">
        <f t="shared" si="4"/>
        <v>8675294.7874351647</v>
      </c>
      <c r="M9" s="55">
        <f t="shared" si="4"/>
        <v>9394738.9113166854</v>
      </c>
      <c r="N9" s="55">
        <f t="shared" si="4"/>
        <v>10173909.479300454</v>
      </c>
      <c r="O9" s="55">
        <f t="shared" ref="O9:T9" si="5">SUM(O10:O11)</f>
        <v>11017770.002986623</v>
      </c>
      <c r="P9" s="55">
        <f t="shared" si="5"/>
        <v>11975888.377756525</v>
      </c>
      <c r="Q9" s="55">
        <f t="shared" si="5"/>
        <v>12849284.604800515</v>
      </c>
      <c r="R9" s="55">
        <f t="shared" si="5"/>
        <v>13786462.150196871</v>
      </c>
      <c r="S9" s="55">
        <f t="shared" si="5"/>
        <v>14792084.90016857</v>
      </c>
      <c r="T9" s="55">
        <f t="shared" si="5"/>
        <v>15871158.22223744</v>
      </c>
      <c r="U9" s="56"/>
    </row>
    <row r="10" spans="2:21" s="45" customFormat="1" outlineLevel="1">
      <c r="B10" s="35" t="s">
        <v>15</v>
      </c>
      <c r="C10" s="53" t="s">
        <v>157</v>
      </c>
      <c r="D10" s="54">
        <f t="shared" si="1"/>
        <v>79431798.957185239</v>
      </c>
      <c r="E10" s="27">
        <v>3498480</v>
      </c>
      <c r="F10" s="27">
        <v>3729930</v>
      </c>
      <c r="G10" s="27">
        <v>3597281</v>
      </c>
      <c r="H10" s="27">
        <f>Eeldused!H52*(Eeldused!H41)</f>
        <v>3760564.2900647963</v>
      </c>
      <c r="I10" s="27">
        <f>Eeldused!I52*(Eeldused!I41)</f>
        <v>3968335.4670908758</v>
      </c>
      <c r="J10" s="27">
        <f>Eeldused!J52*(Eeldused!J41)</f>
        <v>4187586.0016476465</v>
      </c>
      <c r="K10" s="27">
        <f>Eeldused!K52*(Eeldused!K41)</f>
        <v>4418950.1282386789</v>
      </c>
      <c r="L10" s="27">
        <f>Eeldused!L52*(Eeldused!L41)</f>
        <v>4707507.5716126636</v>
      </c>
      <c r="M10" s="27">
        <f>Eeldused!M52*(Eeldused!M41)</f>
        <v>5109528.7182283849</v>
      </c>
      <c r="N10" s="27">
        <f>Eeldused!N52*(Eeldused!N41)</f>
        <v>5545882.4707650878</v>
      </c>
      <c r="O10" s="27">
        <f>Eeldused!O52*(Eeldused!O41)</f>
        <v>6019500.8337684274</v>
      </c>
      <c r="P10" s="27">
        <f>Eeldused!P52*(Eeldused!P41)</f>
        <v>6557764.5983240008</v>
      </c>
      <c r="Q10" s="27">
        <f>Eeldused!Q52*(Eeldused!Q41)</f>
        <v>7051892.1608077129</v>
      </c>
      <c r="R10" s="27">
        <f>Eeldused!R52*(Eeldused!R41)</f>
        <v>7583252.2351245731</v>
      </c>
      <c r="S10" s="27">
        <f>Eeldused!S52*(Eeldused!S41)</f>
        <v>8154650.2910412103</v>
      </c>
      <c r="T10" s="27">
        <f>Eeldused!T52*(Eeldused!T41)</f>
        <v>8769103.1904711649</v>
      </c>
      <c r="U10" s="56"/>
    </row>
    <row r="11" spans="2:21" s="45" customFormat="1" outlineLevel="1">
      <c r="B11" s="35" t="s">
        <v>16</v>
      </c>
      <c r="C11" s="53" t="s">
        <v>157</v>
      </c>
      <c r="D11" s="54">
        <f t="shared" si="1"/>
        <v>66207867.585180618</v>
      </c>
      <c r="E11" s="27">
        <v>3540246</v>
      </c>
      <c r="F11" s="27">
        <v>3218141</v>
      </c>
      <c r="G11" s="27">
        <v>3233513</v>
      </c>
      <c r="H11" s="27">
        <f>Eeldused!H54*Eeldused!H42</f>
        <v>3233513</v>
      </c>
      <c r="I11" s="27">
        <f>Eeldused!I54*Eeldused!I42</f>
        <v>3395188.65</v>
      </c>
      <c r="J11" s="27">
        <f>Eeldused!J54*Eeldused!J42</f>
        <v>3564948.0825</v>
      </c>
      <c r="K11" s="27">
        <f>Eeldused!K54*Eeldused!K42</f>
        <v>3743195.4866250004</v>
      </c>
      <c r="L11" s="27">
        <f>Eeldused!L54*Eeldused!L42</f>
        <v>3967787.2158225006</v>
      </c>
      <c r="M11" s="27">
        <f>Eeldused!M54*Eeldused!M42</f>
        <v>4285210.1930883015</v>
      </c>
      <c r="N11" s="27">
        <f>Eeldused!N54*Eeldused!N42</f>
        <v>4628027.0085353656</v>
      </c>
      <c r="O11" s="27">
        <f>Eeldused!O54*Eeldused!O42</f>
        <v>4998269.1692181956</v>
      </c>
      <c r="P11" s="27">
        <f>Eeldused!P54*Eeldused!P42</f>
        <v>5418123.779432524</v>
      </c>
      <c r="Q11" s="27">
        <f>Eeldused!Q54*Eeldused!Q42</f>
        <v>5797392.443992801</v>
      </c>
      <c r="R11" s="27">
        <f>Eeldused!R54*Eeldused!R42</f>
        <v>6203209.9150722977</v>
      </c>
      <c r="S11" s="27">
        <f>Eeldused!S54*Eeldused!S42</f>
        <v>6637434.6091273595</v>
      </c>
      <c r="T11" s="27">
        <f>Eeldused!T54*Eeldused!T42</f>
        <v>7102055.0317662749</v>
      </c>
      <c r="U11" s="56"/>
    </row>
    <row r="12" spans="2:21" s="45" customFormat="1" outlineLevel="1">
      <c r="B12" s="59" t="s">
        <v>187</v>
      </c>
      <c r="C12" s="60" t="s">
        <v>157</v>
      </c>
      <c r="D12" s="37">
        <f t="shared" si="1"/>
        <v>7049557.9092251807</v>
      </c>
      <c r="E12" s="61">
        <v>502117</v>
      </c>
      <c r="F12" s="61">
        <v>672943</v>
      </c>
      <c r="G12" s="61">
        <v>441581.93640000001</v>
      </c>
      <c r="H12" s="61">
        <f>G12*(1+Eeldused!H6)</f>
        <v>450855.15706439997</v>
      </c>
      <c r="I12" s="61">
        <f>H12*(1+Eeldused!I6)</f>
        <v>459872.26020568796</v>
      </c>
      <c r="J12" s="61">
        <f>I12*(1+Eeldused!J6)</f>
        <v>468609.833149596</v>
      </c>
      <c r="K12" s="61">
        <f>J12*(1+Eeldused!K6)</f>
        <v>477513.4199794383</v>
      </c>
      <c r="L12" s="61">
        <f>K12*(1+Eeldused!L6)</f>
        <v>487063.68837902707</v>
      </c>
      <c r="M12" s="61">
        <f>L12*(1+Eeldused!M6)</f>
        <v>496804.96214660764</v>
      </c>
      <c r="N12" s="61">
        <f>M12*(1+Eeldused!N6)</f>
        <v>506741.0613895398</v>
      </c>
      <c r="O12" s="61">
        <f>N12*(1+Eeldused!O6)</f>
        <v>516875.88261733059</v>
      </c>
      <c r="P12" s="61">
        <f>O12*(1+Eeldused!P6)</f>
        <v>527213.40026967716</v>
      </c>
      <c r="Q12" s="61">
        <f>P12*(1+Eeldused!Q6)</f>
        <v>537757.66827507073</v>
      </c>
      <c r="R12" s="61">
        <f>Q12*(1+Eeldused!R6)</f>
        <v>548512.82164057216</v>
      </c>
      <c r="S12" s="61">
        <f>R12*(1+Eeldused!S6)</f>
        <v>559483.07807338366</v>
      </c>
      <c r="T12" s="61">
        <f>S12*(1+Eeldused!T6)</f>
        <v>570672.73963485134</v>
      </c>
      <c r="U12" s="56"/>
    </row>
    <row r="13" spans="2:21" s="45" customFormat="1" ht="13.5" thickBot="1">
      <c r="B13" s="62" t="s">
        <v>28</v>
      </c>
      <c r="C13" s="63" t="s">
        <v>157</v>
      </c>
      <c r="D13" s="64">
        <f t="shared" si="1"/>
        <v>218284829.76141483</v>
      </c>
      <c r="E13" s="65">
        <f t="shared" ref="E13:N13" si="6">E6+E9+E12</f>
        <v>10544517</v>
      </c>
      <c r="F13" s="65">
        <f>F6+F9+F12</f>
        <v>10646466</v>
      </c>
      <c r="G13" s="65">
        <f>G6+G9+G12</f>
        <v>10313583.9364</v>
      </c>
      <c r="H13" s="65">
        <f>H6+H9+H12</f>
        <v>10580827.720911557</v>
      </c>
      <c r="I13" s="65">
        <f t="shared" si="6"/>
        <v>11127353.042205397</v>
      </c>
      <c r="J13" s="65">
        <f t="shared" si="6"/>
        <v>11702187.52405479</v>
      </c>
      <c r="K13" s="65">
        <f t="shared" si="6"/>
        <v>12307300.803792143</v>
      </c>
      <c r="L13" s="65">
        <f t="shared" si="6"/>
        <v>13063423.985368801</v>
      </c>
      <c r="M13" s="65">
        <f t="shared" si="6"/>
        <v>14119201.249274537</v>
      </c>
      <c r="N13" s="65">
        <f t="shared" si="6"/>
        <v>15262265.997875441</v>
      </c>
      <c r="O13" s="65">
        <f t="shared" ref="O13:T13" si="7">O6+O9+O12</f>
        <v>16499880.735631352</v>
      </c>
      <c r="P13" s="65">
        <f t="shared" si="7"/>
        <v>17904034.713496428</v>
      </c>
      <c r="Q13" s="65">
        <f t="shared" si="7"/>
        <v>19186061.765347604</v>
      </c>
      <c r="R13" s="65">
        <f t="shared" si="7"/>
        <v>20561455.68117426</v>
      </c>
      <c r="S13" s="65">
        <f t="shared" si="7"/>
        <v>22037054.464231942</v>
      </c>
      <c r="T13" s="65">
        <f t="shared" si="7"/>
        <v>23620198.141650598</v>
      </c>
      <c r="U13" s="56"/>
    </row>
    <row r="14" spans="2:21" s="45" customFormat="1" ht="13.5" thickTop="1">
      <c r="C14" s="66"/>
      <c r="D14" s="66"/>
      <c r="E14" s="66"/>
      <c r="F14" s="66"/>
      <c r="G14" s="66"/>
      <c r="H14" s="66"/>
      <c r="I14" s="66"/>
      <c r="J14" s="66"/>
      <c r="K14" s="66"/>
      <c r="L14" s="9"/>
      <c r="M14" s="9"/>
      <c r="N14" s="56"/>
      <c r="O14" s="56"/>
      <c r="P14" s="56"/>
      <c r="Q14" s="56"/>
      <c r="R14" s="56"/>
      <c r="S14" s="56"/>
      <c r="T14" s="56"/>
      <c r="U14" s="56"/>
    </row>
    <row r="15" spans="2:21" s="45" customFormat="1">
      <c r="B15" s="49" t="s">
        <v>103</v>
      </c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9"/>
      <c r="P15" s="69"/>
      <c r="Q15" s="69"/>
      <c r="R15" s="69"/>
      <c r="S15" s="69"/>
      <c r="T15" s="69"/>
      <c r="U15" s="70"/>
    </row>
    <row r="16" spans="2:21" s="45" customFormat="1">
      <c r="B16" s="71" t="s">
        <v>123</v>
      </c>
      <c r="C16" s="53" t="s">
        <v>157</v>
      </c>
      <c r="D16" s="54">
        <f t="shared" ref="D16:D32" si="8">SUM(G16:T16)</f>
        <v>11253573.962885102</v>
      </c>
      <c r="E16" s="27">
        <f t="shared" ref="E16:N16" si="9">SUM(E17:E18)</f>
        <v>799367</v>
      </c>
      <c r="F16" s="27">
        <f t="shared" si="9"/>
        <v>738247</v>
      </c>
      <c r="G16" s="27">
        <f t="shared" si="9"/>
        <v>736985.04900878691</v>
      </c>
      <c r="H16" s="27">
        <f t="shared" si="9"/>
        <v>764971.35232254025</v>
      </c>
      <c r="I16" s="27">
        <f t="shared" si="9"/>
        <v>771865.66510897153</v>
      </c>
      <c r="J16" s="27">
        <f t="shared" si="9"/>
        <v>778164.39474084147</v>
      </c>
      <c r="K16" s="27">
        <f t="shared" si="9"/>
        <v>784621.7891821689</v>
      </c>
      <c r="L16" s="27">
        <f t="shared" si="9"/>
        <v>792017.95869047032</v>
      </c>
      <c r="M16" s="27">
        <f t="shared" si="9"/>
        <v>799594.20789269439</v>
      </c>
      <c r="N16" s="27">
        <f t="shared" si="9"/>
        <v>807354.84934890922</v>
      </c>
      <c r="O16" s="27">
        <f t="shared" ref="O16:T16" si="10">SUM(O17:O18)</f>
        <v>815304.29975409794</v>
      </c>
      <c r="P16" s="27">
        <f t="shared" si="10"/>
        <v>823447.08246972365</v>
      </c>
      <c r="Q16" s="27">
        <f t="shared" si="10"/>
        <v>831787.83011719119</v>
      </c>
      <c r="R16" s="27">
        <f t="shared" si="10"/>
        <v>840331.28723472729</v>
      </c>
      <c r="S16" s="27">
        <f t="shared" si="10"/>
        <v>849082.31299923849</v>
      </c>
      <c r="T16" s="27">
        <f t="shared" si="10"/>
        <v>858045.8840147414</v>
      </c>
      <c r="U16" s="56"/>
    </row>
    <row r="17" spans="2:22" s="45" customFormat="1" hidden="1" outlineLevel="1">
      <c r="B17" s="35" t="s">
        <v>152</v>
      </c>
      <c r="C17" s="53" t="s">
        <v>157</v>
      </c>
      <c r="D17" s="54">
        <f t="shared" si="8"/>
        <v>11253573.962885102</v>
      </c>
      <c r="E17" s="27">
        <v>799367</v>
      </c>
      <c r="F17" s="27">
        <v>738247</v>
      </c>
      <c r="G17" s="27">
        <v>736985.04900878691</v>
      </c>
      <c r="H17" s="27">
        <f>Eeldused!$D$71*Eeldused!$D$75*(Eeldused!H45+Eeldused!H39)*Eeldused!H10</f>
        <v>764971.35232254025</v>
      </c>
      <c r="I17" s="27">
        <f>Eeldused!$D$71*Eeldused!$D$75*(Eeldused!I45+Eeldused!I39)*Eeldused!I10</f>
        <v>771865.66510897153</v>
      </c>
      <c r="J17" s="27">
        <f>Eeldused!$D$71*Eeldused!$D$75*(Eeldused!J45+Eeldused!J39)*Eeldused!J10</f>
        <v>778164.39474084147</v>
      </c>
      <c r="K17" s="27">
        <f>Eeldused!$D$71*Eeldused!$D$75*(Eeldused!K45+Eeldused!K39)*Eeldused!K10</f>
        <v>784621.7891821689</v>
      </c>
      <c r="L17" s="27">
        <f>Eeldused!$D$71*Eeldused!$D$75*(Eeldused!L45+Eeldused!L39)*Eeldused!L10</f>
        <v>792017.95869047032</v>
      </c>
      <c r="M17" s="27">
        <f>Eeldused!$D$71*Eeldused!$D$75*(Eeldused!M45+Eeldused!M39)*Eeldused!M10</f>
        <v>799594.20789269439</v>
      </c>
      <c r="N17" s="27">
        <f>Eeldused!$D$71*Eeldused!$D$75*(Eeldused!N45+Eeldused!N39)*Eeldused!N10</f>
        <v>807354.84934890922</v>
      </c>
      <c r="O17" s="27">
        <f>Eeldused!$D$71*Eeldused!$D$75*(Eeldused!O45+Eeldused!O39)*Eeldused!O10</f>
        <v>815304.29975409794</v>
      </c>
      <c r="P17" s="27">
        <f>Eeldused!$D$71*Eeldused!$D$75*(Eeldused!P45+Eeldused!P39)*Eeldused!P10</f>
        <v>823447.08246972365</v>
      </c>
      <c r="Q17" s="27">
        <f>Eeldused!$D$71*Eeldused!$D$75*(Eeldused!Q45+Eeldused!Q39)*Eeldused!Q10</f>
        <v>831787.83011719119</v>
      </c>
      <c r="R17" s="27">
        <f>Eeldused!$D$71*Eeldused!$D$75*(Eeldused!R45+Eeldused!R39)*Eeldused!R10</f>
        <v>840331.28723472729</v>
      </c>
      <c r="S17" s="27">
        <f>Eeldused!$D$71*Eeldused!$D$75*(Eeldused!S45+Eeldused!S39)*Eeldused!S10</f>
        <v>849082.31299923849</v>
      </c>
      <c r="T17" s="27">
        <f>Eeldused!$D$71*Eeldused!$D$75*(Eeldused!T45+Eeldused!T39)*Eeldused!T10</f>
        <v>858045.8840147414</v>
      </c>
      <c r="U17" s="56"/>
    </row>
    <row r="18" spans="2:22" s="45" customFormat="1" hidden="1" outlineLevel="1">
      <c r="B18" s="36" t="s">
        <v>29</v>
      </c>
      <c r="C18" s="57" t="s">
        <v>157</v>
      </c>
      <c r="D18" s="58">
        <f t="shared" si="8"/>
        <v>0</v>
      </c>
      <c r="E18" s="26"/>
      <c r="F18" s="26"/>
      <c r="G18" s="26"/>
      <c r="H18" s="26"/>
      <c r="I18" s="26">
        <f>Eeldused!$D$72*Eeldused!$D$75*(Eeldused!I39)*Eeldused!I10</f>
        <v>0</v>
      </c>
      <c r="J18" s="26">
        <f>Eeldused!$D$72*Eeldused!$D$75*(Eeldused!J39)*Eeldused!J10</f>
        <v>0</v>
      </c>
      <c r="K18" s="26">
        <f>Eeldused!$D$72*Eeldused!$D$75*(Eeldused!K39)*Eeldused!K10</f>
        <v>0</v>
      </c>
      <c r="L18" s="26">
        <f>Eeldused!$D$72*Eeldused!$D$75*(Eeldused!L39)*Eeldused!L10</f>
        <v>0</v>
      </c>
      <c r="M18" s="26">
        <f>Eeldused!$D$72*Eeldused!$D$75*(Eeldused!M39)*Eeldused!M10</f>
        <v>0</v>
      </c>
      <c r="N18" s="26">
        <f>Eeldused!$D$72*Eeldused!$D$75*(Eeldused!N39)*Eeldused!N10</f>
        <v>0</v>
      </c>
      <c r="O18" s="26">
        <f>Eeldused!$D$72*Eeldused!$D$75*(Eeldused!O39)*Eeldused!O10</f>
        <v>0</v>
      </c>
      <c r="P18" s="26">
        <f>Eeldused!$D$72*Eeldused!$D$75*(Eeldused!P39)*Eeldused!P10</f>
        <v>0</v>
      </c>
      <c r="Q18" s="26">
        <f>Eeldused!$D$72*Eeldused!$D$75*(Eeldused!Q39)*Eeldused!Q10</f>
        <v>0</v>
      </c>
      <c r="R18" s="26">
        <f>Eeldused!$D$72*Eeldused!$D$75*(Eeldused!R39)*Eeldused!R10</f>
        <v>0</v>
      </c>
      <c r="S18" s="26">
        <f>Eeldused!$D$72*Eeldused!$D$75*(Eeldused!S39)*Eeldused!S10</f>
        <v>0</v>
      </c>
      <c r="T18" s="26">
        <f>Eeldused!$D$72*Eeldused!$D$75*(Eeldused!T39)*Eeldused!T10</f>
        <v>0</v>
      </c>
      <c r="U18" s="56"/>
    </row>
    <row r="19" spans="2:22" s="45" customFormat="1" collapsed="1">
      <c r="B19" s="71" t="s">
        <v>122</v>
      </c>
      <c r="C19" s="53" t="s">
        <v>157</v>
      </c>
      <c r="D19" s="54">
        <f t="shared" si="8"/>
        <v>27440699.535153486</v>
      </c>
      <c r="E19" s="27">
        <f t="shared" ref="E19:N19" si="11">SUM(E20:E24)</f>
        <v>1675150</v>
      </c>
      <c r="F19" s="27">
        <f>SUM(F20:F24)</f>
        <v>1710119</v>
      </c>
      <c r="G19" s="27">
        <f>SUM(G20:G24)</f>
        <v>1694991</v>
      </c>
      <c r="H19" s="27">
        <f t="shared" si="11"/>
        <v>1761523.1878609369</v>
      </c>
      <c r="I19" s="27">
        <f>SUM(I20:I24)</f>
        <v>1795561.004533486</v>
      </c>
      <c r="J19" s="27">
        <f t="shared" si="11"/>
        <v>1829147.614654951</v>
      </c>
      <c r="K19" s="27">
        <f t="shared" si="11"/>
        <v>1863427.0852572019</v>
      </c>
      <c r="L19" s="27">
        <f t="shared" si="11"/>
        <v>1899633.3297310751</v>
      </c>
      <c r="M19" s="27">
        <f t="shared" si="11"/>
        <v>1936609.2899350193</v>
      </c>
      <c r="N19" s="27">
        <f t="shared" si="11"/>
        <v>1974371.4756119344</v>
      </c>
      <c r="O19" s="27">
        <f t="shared" ref="O19:T19" si="12">SUM(O20:O24)</f>
        <v>2012936.7547083893</v>
      </c>
      <c r="P19" s="27">
        <f t="shared" si="12"/>
        <v>2052322.361241712</v>
      </c>
      <c r="Q19" s="27">
        <f t="shared" si="12"/>
        <v>2092545.9033420663</v>
      </c>
      <c r="R19" s="27">
        <f t="shared" si="12"/>
        <v>2133625.3714734609</v>
      </c>
      <c r="S19" s="27">
        <f t="shared" si="12"/>
        <v>2175579.1468377174</v>
      </c>
      <c r="T19" s="27">
        <f t="shared" si="12"/>
        <v>2218426.0099655311</v>
      </c>
      <c r="U19" s="56"/>
    </row>
    <row r="20" spans="2:22" s="45" customFormat="1" outlineLevel="1">
      <c r="B20" s="35" t="s">
        <v>0</v>
      </c>
      <c r="C20" s="53" t="s">
        <v>157</v>
      </c>
      <c r="D20" s="54">
        <f t="shared" si="8"/>
        <v>7495727.7904138677</v>
      </c>
      <c r="E20" s="27">
        <v>421628</v>
      </c>
      <c r="F20" s="27">
        <v>422507</v>
      </c>
      <c r="G20" s="27">
        <v>428210</v>
      </c>
      <c r="H20" s="27">
        <f>Eeldused!$D$73*(Eeldused!H39)*Eeldused!H12</f>
        <v>471116.95486093708</v>
      </c>
      <c r="I20" s="27">
        <f>Eeldused!$D$73*(Eeldused!I39)*Eeldused!I12</f>
        <v>482183.55965428596</v>
      </c>
      <c r="J20" s="27">
        <f>Eeldused!$D$73*(Eeldused!J39)*Eeldused!J12</f>
        <v>493512.76761247491</v>
      </c>
      <c r="K20" s="27">
        <f>Eeldused!$D$73*(Eeldused!K39)*Eeldused!K12</f>
        <v>505110.86670263164</v>
      </c>
      <c r="L20" s="27">
        <f>Eeldused!$D$73*(Eeldused!L39)*Eeldused!L12</f>
        <v>516984.29665241297</v>
      </c>
      <c r="M20" s="27">
        <f>Eeldused!$D$73*(Eeldused!M39)*Eeldused!M12</f>
        <v>529139.65263784467</v>
      </c>
      <c r="N20" s="27">
        <f>Eeldused!$D$73*(Eeldused!N39)*Eeldused!N12</f>
        <v>541583.6890612999</v>
      </c>
      <c r="O20" s="27">
        <f>Eeldused!$D$73*(Eeldused!O39)*Eeldused!O12</f>
        <v>554323.3234218288</v>
      </c>
      <c r="P20" s="27">
        <f>Eeldused!$D$73*(Eeldused!P39)*Eeldused!P12</f>
        <v>567365.64028010878</v>
      </c>
      <c r="Q20" s="27">
        <f>Eeldused!$D$73*(Eeldused!Q39)*Eeldused!Q12</f>
        <v>580717.89532033948</v>
      </c>
      <c r="R20" s="27">
        <f>Eeldused!$D$73*(Eeldused!R39)*Eeldused!R12</f>
        <v>594387.51951146382</v>
      </c>
      <c r="S20" s="27">
        <f>Eeldused!$D$73*(Eeldused!S39)*Eeldused!S12</f>
        <v>608382.12337015709</v>
      </c>
      <c r="T20" s="27">
        <f>Eeldused!$D$73*(Eeldused!T39)*Eeldused!T12</f>
        <v>622709.50132808276</v>
      </c>
      <c r="U20" s="56"/>
    </row>
    <row r="21" spans="2:22" s="45" customFormat="1" outlineLevel="1">
      <c r="B21" s="35" t="s">
        <v>1</v>
      </c>
      <c r="C21" s="53" t="s">
        <v>157</v>
      </c>
      <c r="D21" s="54">
        <f t="shared" si="8"/>
        <v>1942624.1254433417</v>
      </c>
      <c r="E21" s="27">
        <v>194923</v>
      </c>
      <c r="F21" s="27">
        <v>137829</v>
      </c>
      <c r="G21" s="27">
        <v>139120</v>
      </c>
      <c r="H21" s="27">
        <f>Eeldused!$D$74*(Eeldused!H45)*Eeldused!H14</f>
        <v>139064.35200000001</v>
      </c>
      <c r="I21" s="27">
        <f>Eeldused!$D$74*(Eeldused!I45)*Eeldused!I14</f>
        <v>139008.72625919999</v>
      </c>
      <c r="J21" s="27">
        <f>Eeldused!$D$74*(Eeldused!J45)*Eeldused!J14</f>
        <v>138953.12276869634</v>
      </c>
      <c r="K21" s="27">
        <f>Eeldused!$D$74*(Eeldused!K45)*Eeldused!K14</f>
        <v>138897.54151958885</v>
      </c>
      <c r="L21" s="27">
        <f>Eeldused!$D$74*(Eeldused!L45)*Eeldused!L14</f>
        <v>138841.982502981</v>
      </c>
      <c r="M21" s="27">
        <f>Eeldused!$D$74*(Eeldused!M45)*Eeldused!M14</f>
        <v>138786.44570997983</v>
      </c>
      <c r="N21" s="27">
        <f>Eeldused!$D$74*(Eeldused!N45)*Eeldused!N14</f>
        <v>138730.93113169583</v>
      </c>
      <c r="O21" s="27">
        <f>Eeldused!$D$74*(Eeldused!O45)*Eeldused!O14</f>
        <v>138675.43875924314</v>
      </c>
      <c r="P21" s="27">
        <f>Eeldused!$D$74*(Eeldused!P45)*Eeldused!P14</f>
        <v>138619.96858373945</v>
      </c>
      <c r="Q21" s="27">
        <f>Eeldused!$D$74*(Eeldused!Q45)*Eeldused!Q14</f>
        <v>138564.52059630596</v>
      </c>
      <c r="R21" s="27">
        <f>Eeldused!$D$74*(Eeldused!R45)*Eeldused!R14</f>
        <v>138509.09478806745</v>
      </c>
      <c r="S21" s="27">
        <f>Eeldused!$D$74*(Eeldused!S45)*Eeldused!S14</f>
        <v>138453.69115015221</v>
      </c>
      <c r="T21" s="27">
        <f>Eeldused!$D$74*(Eeldused!T45)*Eeldused!T14</f>
        <v>138398.30967369213</v>
      </c>
      <c r="U21" s="56"/>
    </row>
    <row r="22" spans="2:22" s="45" customFormat="1" outlineLevel="1">
      <c r="B22" s="35" t="s">
        <v>154</v>
      </c>
      <c r="C22" s="53" t="s">
        <v>157</v>
      </c>
      <c r="D22" s="54">
        <f t="shared" si="8"/>
        <v>2019487.2163185375</v>
      </c>
      <c r="E22" s="27">
        <v>92422</v>
      </c>
      <c r="F22" s="27">
        <v>61539</v>
      </c>
      <c r="G22" s="27">
        <v>126500</v>
      </c>
      <c r="H22" s="27">
        <f>G22*(1+Eeldused!H6)</f>
        <v>129156.49999999999</v>
      </c>
      <c r="I22" s="27">
        <f>H22*(1+Eeldused!I6)</f>
        <v>131739.62999999998</v>
      </c>
      <c r="J22" s="27">
        <f>I22*(1+Eeldused!J6)</f>
        <v>134242.68296999997</v>
      </c>
      <c r="K22" s="27">
        <f>J22*(1+Eeldused!K6)</f>
        <v>136793.29394642994</v>
      </c>
      <c r="L22" s="27">
        <f>K22*(1+Eeldused!L6)</f>
        <v>139529.15982535854</v>
      </c>
      <c r="M22" s="27">
        <f>L22*(1+Eeldused!M6)</f>
        <v>142319.74302186572</v>
      </c>
      <c r="N22" s="27">
        <f>M22*(1+Eeldused!N6)</f>
        <v>145166.13788230304</v>
      </c>
      <c r="O22" s="27">
        <f>N22*(1+Eeldused!O6)</f>
        <v>148069.4606399491</v>
      </c>
      <c r="P22" s="27">
        <f>O22*(1+Eeldused!P6)</f>
        <v>151030.8498527481</v>
      </c>
      <c r="Q22" s="27">
        <f>P22*(1+Eeldused!Q6)</f>
        <v>154051.46684980305</v>
      </c>
      <c r="R22" s="27">
        <f>Q22*(1+Eeldused!R6)</f>
        <v>157132.49618679911</v>
      </c>
      <c r="S22" s="27">
        <f>R22*(1+Eeldused!S6)</f>
        <v>160275.1461105351</v>
      </c>
      <c r="T22" s="27">
        <f>S22*(1+Eeldused!T6)</f>
        <v>163480.6490327458</v>
      </c>
      <c r="U22" s="9"/>
    </row>
    <row r="23" spans="2:22" s="45" customFormat="1" outlineLevel="1">
      <c r="B23" s="35" t="s">
        <v>155</v>
      </c>
      <c r="C23" s="53" t="s">
        <v>157</v>
      </c>
      <c r="D23" s="54">
        <f t="shared" si="8"/>
        <v>1550136.0371899607</v>
      </c>
      <c r="E23" s="27">
        <v>57797</v>
      </c>
      <c r="F23" s="27">
        <v>95650</v>
      </c>
      <c r="G23" s="27">
        <v>97100</v>
      </c>
      <c r="H23" s="27">
        <f>G23*(1+Eeldused!H6)</f>
        <v>99139.099999999991</v>
      </c>
      <c r="I23" s="27">
        <f>H23*(1+Eeldused!I6)</f>
        <v>101121.882</v>
      </c>
      <c r="J23" s="27">
        <f>I23*(1+Eeldused!J6)</f>
        <v>103043.19775799999</v>
      </c>
      <c r="K23" s="27">
        <f>J23*(1+Eeldused!K6)</f>
        <v>105001.01851540199</v>
      </c>
      <c r="L23" s="27">
        <f>K23*(1+Eeldused!L6)</f>
        <v>107101.03888571003</v>
      </c>
      <c r="M23" s="27">
        <f>L23*(1+Eeldused!M6)</f>
        <v>109243.05966342424</v>
      </c>
      <c r="N23" s="27">
        <f>M23*(1+Eeldused!N6)</f>
        <v>111427.92085669273</v>
      </c>
      <c r="O23" s="27">
        <f>N23*(1+Eeldused!O6)</f>
        <v>113656.47927382658</v>
      </c>
      <c r="P23" s="27">
        <f>O23*(1+Eeldused!P6)</f>
        <v>115929.60885930312</v>
      </c>
      <c r="Q23" s="27">
        <f>P23*(1+Eeldused!Q6)</f>
        <v>118248.20103648918</v>
      </c>
      <c r="R23" s="27">
        <f>Q23*(1+Eeldused!R6)</f>
        <v>120613.16505721897</v>
      </c>
      <c r="S23" s="27">
        <f>R23*(1+Eeldused!S6)</f>
        <v>123025.42835836335</v>
      </c>
      <c r="T23" s="27">
        <f>S23*(1+Eeldused!T6)</f>
        <v>125485.93692553062</v>
      </c>
      <c r="U23" s="9"/>
    </row>
    <row r="24" spans="2:22" s="45" customFormat="1" outlineLevel="1">
      <c r="B24" s="36" t="s">
        <v>77</v>
      </c>
      <c r="C24" s="57" t="s">
        <v>157</v>
      </c>
      <c r="D24" s="58">
        <f t="shared" si="8"/>
        <v>14432724.365787776</v>
      </c>
      <c r="E24" s="26">
        <v>908380</v>
      </c>
      <c r="F24" s="26">
        <v>992594</v>
      </c>
      <c r="G24" s="26">
        <v>904061</v>
      </c>
      <c r="H24" s="26">
        <f>G24*(1+Eeldused!H6)</f>
        <v>923046.28099999996</v>
      </c>
      <c r="I24" s="26">
        <f>H24*(1+Eeldused!I6)</f>
        <v>941507.20661999995</v>
      </c>
      <c r="J24" s="26">
        <f>I24*(1+Eeldused!J6)</f>
        <v>959395.84354577982</v>
      </c>
      <c r="K24" s="26">
        <f>J24*(1+Eeldused!K6)</f>
        <v>977624.36457314959</v>
      </c>
      <c r="L24" s="26">
        <f>K24*(1+Eeldused!L6)</f>
        <v>997176.85186461254</v>
      </c>
      <c r="M24" s="26">
        <f>L24*(1+Eeldused!M6)</f>
        <v>1017120.3889019048</v>
      </c>
      <c r="N24" s="26">
        <f>M24*(1+Eeldused!N6)</f>
        <v>1037462.7966799429</v>
      </c>
      <c r="O24" s="26">
        <f>N24*(1+Eeldused!O6)</f>
        <v>1058212.0526135417</v>
      </c>
      <c r="P24" s="26">
        <f>O24*(1+Eeldused!P6)</f>
        <v>1079376.2936658126</v>
      </c>
      <c r="Q24" s="26">
        <f>P24*(1+Eeldused!Q6)</f>
        <v>1100963.8195391288</v>
      </c>
      <c r="R24" s="26">
        <f>Q24*(1+Eeldused!R6)</f>
        <v>1122983.0959299114</v>
      </c>
      <c r="S24" s="26">
        <f>R24*(1+Eeldused!S6)</f>
        <v>1145442.7578485096</v>
      </c>
      <c r="T24" s="26">
        <f>S24*(1+Eeldused!T6)</f>
        <v>1168351.6130054798</v>
      </c>
      <c r="U24" s="56"/>
    </row>
    <row r="25" spans="2:22" s="45" customFormat="1">
      <c r="B25" s="71" t="s">
        <v>2</v>
      </c>
      <c r="C25" s="53" t="s">
        <v>157</v>
      </c>
      <c r="D25" s="54">
        <f t="shared" si="8"/>
        <v>33786468.130132116</v>
      </c>
      <c r="E25" s="27">
        <v>2042134</v>
      </c>
      <c r="F25" s="27">
        <v>2138600</v>
      </c>
      <c r="G25" s="27">
        <v>2116373</v>
      </c>
      <c r="H25" s="27">
        <f>G25*(1+Eeldused!H6)</f>
        <v>2160816.8329999996</v>
      </c>
      <c r="I25" s="27">
        <f>H25*(1+Eeldused!I6)</f>
        <v>2204033.1696599997</v>
      </c>
      <c r="J25" s="27">
        <f>I25*(1+Eeldused!J6)</f>
        <v>2245909.7998835393</v>
      </c>
      <c r="K25" s="27">
        <f>J25*(1+Eeldused!K6)</f>
        <v>2288582.0860813265</v>
      </c>
      <c r="L25" s="27">
        <f>K25*(1+Eeldused!L6)</f>
        <v>2334353.7278029532</v>
      </c>
      <c r="M25" s="27">
        <f>L25*(1+Eeldused!M6)</f>
        <v>2381040.8023590124</v>
      </c>
      <c r="N25" s="27">
        <f>M25*(1+Eeldused!N6)</f>
        <v>2428661.6184061929</v>
      </c>
      <c r="O25" s="27">
        <f>N25*(1+Eeldused!O6)</f>
        <v>2477234.8507743166</v>
      </c>
      <c r="P25" s="27">
        <f>O25*(1+Eeldused!P6)</f>
        <v>2526779.5477898028</v>
      </c>
      <c r="Q25" s="27">
        <f>P25*(1+Eeldused!Q6)</f>
        <v>2577315.138745599</v>
      </c>
      <c r="R25" s="27">
        <f>Q25*(1+Eeldused!R6)</f>
        <v>2628861.4415205112</v>
      </c>
      <c r="S25" s="27">
        <f>R25*(1+Eeldused!S6)</f>
        <v>2681438.6703509213</v>
      </c>
      <c r="T25" s="27">
        <f>S25*(1+Eeldused!T6)</f>
        <v>2735067.4437579396</v>
      </c>
      <c r="U25" s="56"/>
    </row>
    <row r="26" spans="2:22" s="45" customFormat="1">
      <c r="B26" s="71" t="s">
        <v>150</v>
      </c>
      <c r="C26" s="53" t="s">
        <v>157</v>
      </c>
      <c r="D26" s="54">
        <f t="shared" si="8"/>
        <v>6296009.4435704285</v>
      </c>
      <c r="E26" s="27">
        <v>467735</v>
      </c>
      <c r="F26" s="27">
        <v>400533</v>
      </c>
      <c r="G26" s="27">
        <v>394379.91395833332</v>
      </c>
      <c r="H26" s="27">
        <f>G26*(1+Eeldused!H6)</f>
        <v>402661.89215145831</v>
      </c>
      <c r="I26" s="27">
        <f>H26*(1+Eeldused!I6)</f>
        <v>410715.12999448751</v>
      </c>
      <c r="J26" s="27">
        <f>I26*(1+Eeldused!J6)</f>
        <v>418518.7174643827</v>
      </c>
      <c r="K26" s="27">
        <f>J26*(1+Eeldused!K6)</f>
        <v>426470.57309620595</v>
      </c>
      <c r="L26" s="27">
        <f>K26*(1+Eeldused!L6)</f>
        <v>434999.98455813009</v>
      </c>
      <c r="M26" s="27">
        <f>L26*(1+Eeldused!M6)</f>
        <v>443699.9842492927</v>
      </c>
      <c r="N26" s="27">
        <f>M26*(1+Eeldused!N6)</f>
        <v>452573.98393427854</v>
      </c>
      <c r="O26" s="27">
        <f>N26*(1+Eeldused!O6)</f>
        <v>461625.46361296414</v>
      </c>
      <c r="P26" s="27">
        <f>O26*(1+Eeldused!P6)</f>
        <v>470857.97288522345</v>
      </c>
      <c r="Q26" s="27">
        <f>P26*(1+Eeldused!Q6)</f>
        <v>480275.13234292791</v>
      </c>
      <c r="R26" s="27">
        <f>Q26*(1+Eeldused!R6)</f>
        <v>489880.63498978649</v>
      </c>
      <c r="S26" s="27">
        <f>R26*(1+Eeldused!S6)</f>
        <v>499678.24768958223</v>
      </c>
      <c r="T26" s="27">
        <f>S26*(1+Eeldused!T6)</f>
        <v>509671.81264337391</v>
      </c>
      <c r="U26" s="66"/>
    </row>
    <row r="27" spans="2:22" s="45" customFormat="1">
      <c r="B27" s="71" t="s">
        <v>30</v>
      </c>
      <c r="C27" s="53" t="s">
        <v>157</v>
      </c>
      <c r="D27" s="54">
        <f t="shared" si="8"/>
        <v>3114304.7167763165</v>
      </c>
      <c r="E27" s="27">
        <v>216364</v>
      </c>
      <c r="F27" s="27">
        <v>193400</v>
      </c>
      <c r="G27" s="27">
        <v>195079</v>
      </c>
      <c r="H27" s="27">
        <f>G27*(1+Eeldused!H6)</f>
        <v>199175.65899999999</v>
      </c>
      <c r="I27" s="27">
        <f>H27*(1+Eeldused!I6)</f>
        <v>203159.17217999999</v>
      </c>
      <c r="J27" s="27">
        <f>I27*(1+Eeldused!J6)</f>
        <v>207019.19645141996</v>
      </c>
      <c r="K27" s="27">
        <f>J27*(1+Eeldused!K6)</f>
        <v>210952.56118399694</v>
      </c>
      <c r="L27" s="27">
        <f>K27*(1+Eeldused!L6)</f>
        <v>215171.61240767688</v>
      </c>
      <c r="M27" s="27">
        <f>L27*(1+Eeldused!M6)</f>
        <v>219475.04465583042</v>
      </c>
      <c r="N27" s="27">
        <f>M27*(1+Eeldused!N6)</f>
        <v>223864.54554894703</v>
      </c>
      <c r="O27" s="27">
        <f>N27*(1+Eeldused!O6)</f>
        <v>228341.83645992598</v>
      </c>
      <c r="P27" s="27">
        <f>O27*(1+Eeldused!P6)</f>
        <v>232908.6731891245</v>
      </c>
      <c r="Q27" s="27">
        <f>P27*(1+Eeldused!Q6)</f>
        <v>237566.846652907</v>
      </c>
      <c r="R27" s="27">
        <f>Q27*(1+Eeldused!R6)</f>
        <v>242318.18358596513</v>
      </c>
      <c r="S27" s="27">
        <f>R27*(1+Eeldused!S6)</f>
        <v>247164.54725768443</v>
      </c>
      <c r="T27" s="27">
        <f>S27*(1+Eeldused!T6)</f>
        <v>252107.83820283812</v>
      </c>
      <c r="U27" s="56"/>
    </row>
    <row r="28" spans="2:22" s="45" customFormat="1">
      <c r="B28" s="164" t="s">
        <v>156</v>
      </c>
      <c r="C28" s="53" t="s">
        <v>157</v>
      </c>
      <c r="D28" s="54">
        <f t="shared" si="8"/>
        <v>89754880.917201668</v>
      </c>
      <c r="E28" s="27">
        <v>4301482</v>
      </c>
      <c r="F28" s="27">
        <v>4591038</v>
      </c>
      <c r="G28" s="27">
        <v>4575946.05522398</v>
      </c>
      <c r="H28" s="27">
        <f>Eeldused!H88</f>
        <v>4773781.0391239803</v>
      </c>
      <c r="I28" s="27">
        <f>Eeldused!I88</f>
        <v>5018031.41610198</v>
      </c>
      <c r="J28" s="27">
        <f>Eeldused!J88</f>
        <v>5258074.2064433219</v>
      </c>
      <c r="K28" s="27">
        <f>Eeldused!K88</f>
        <v>5562814.9533817731</v>
      </c>
      <c r="L28" s="27">
        <f>Eeldused!L88</f>
        <v>5987683.8922435362</v>
      </c>
      <c r="M28" s="27">
        <f>Eeldused!M88</f>
        <v>6481083.2651208481</v>
      </c>
      <c r="N28" s="27">
        <f>Eeldused!N88</f>
        <v>6674354.936468862</v>
      </c>
      <c r="O28" s="27">
        <f>Eeldused!O88</f>
        <v>6871492.0412438354</v>
      </c>
      <c r="P28" s="27">
        <f>Eeldused!P88</f>
        <v>7335365.5668580905</v>
      </c>
      <c r="Q28" s="27">
        <f>Eeldused!Q88</f>
        <v>7540467.0106659727</v>
      </c>
      <c r="R28" s="27">
        <f>Eeldused!R88</f>
        <v>7749670.4833500125</v>
      </c>
      <c r="S28" s="27">
        <f>Eeldused!S88</f>
        <v>7963058.025487734</v>
      </c>
      <c r="T28" s="27">
        <f>Eeldused!T88</f>
        <v>7963058.025487734</v>
      </c>
    </row>
    <row r="29" spans="2:22" s="45" customFormat="1">
      <c r="B29" s="164" t="s">
        <v>31</v>
      </c>
      <c r="C29" s="53" t="s">
        <v>157</v>
      </c>
      <c r="D29" s="54">
        <f t="shared" si="8"/>
        <v>51992.811456253708</v>
      </c>
      <c r="E29" s="27">
        <v>751</v>
      </c>
      <c r="F29" s="27">
        <v>-8816</v>
      </c>
      <c r="G29" s="27">
        <v>0</v>
      </c>
      <c r="H29" s="27">
        <f>H13*0.00025</f>
        <v>2645.2069302278892</v>
      </c>
      <c r="I29" s="27">
        <f t="shared" ref="I29:T29" si="13">I13*0.00025</f>
        <v>2781.8382605513493</v>
      </c>
      <c r="J29" s="27">
        <f t="shared" si="13"/>
        <v>2925.5468810136977</v>
      </c>
      <c r="K29" s="27">
        <f t="shared" si="13"/>
        <v>3076.8252009480357</v>
      </c>
      <c r="L29" s="27">
        <f t="shared" si="13"/>
        <v>3265.8559963422003</v>
      </c>
      <c r="M29" s="27">
        <f t="shared" si="13"/>
        <v>3529.8003123186345</v>
      </c>
      <c r="N29" s="27">
        <f t="shared" si="13"/>
        <v>3815.5664994688605</v>
      </c>
      <c r="O29" s="27">
        <f t="shared" si="13"/>
        <v>4124.970183907838</v>
      </c>
      <c r="P29" s="27">
        <f t="shared" si="13"/>
        <v>4476.0086783741071</v>
      </c>
      <c r="Q29" s="27">
        <f t="shared" si="13"/>
        <v>4796.5154413369009</v>
      </c>
      <c r="R29" s="27">
        <f t="shared" si="13"/>
        <v>5140.3639202935647</v>
      </c>
      <c r="S29" s="27">
        <f t="shared" si="13"/>
        <v>5509.2636160579859</v>
      </c>
      <c r="T29" s="27">
        <f t="shared" si="13"/>
        <v>5905.0495354126497</v>
      </c>
      <c r="U29" s="56"/>
    </row>
    <row r="30" spans="2:22" s="45" customFormat="1">
      <c r="B30" s="72" t="s">
        <v>32</v>
      </c>
      <c r="C30" s="73" t="s">
        <v>157</v>
      </c>
      <c r="D30" s="58">
        <f t="shared" si="8"/>
        <v>171697929.51717535</v>
      </c>
      <c r="E30" s="74">
        <f>E16+E19+E25+E26+E27+E29+E28</f>
        <v>9502983</v>
      </c>
      <c r="F30" s="74">
        <f>F16+F19+F25+F26+F27+F29+F28</f>
        <v>9763121</v>
      </c>
      <c r="G30" s="74">
        <f>G16+G19+G25+G26+G27+G29+G28</f>
        <v>9713754.0181910992</v>
      </c>
      <c r="H30" s="74">
        <f t="shared" ref="H30:N30" si="14">H16+H19+H25+H26+H27+H29+H28</f>
        <v>10065575.170389142</v>
      </c>
      <c r="I30" s="74">
        <f t="shared" si="14"/>
        <v>10406147.395839475</v>
      </c>
      <c r="J30" s="74">
        <f t="shared" si="14"/>
        <v>10739759.476519469</v>
      </c>
      <c r="K30" s="74">
        <f t="shared" si="14"/>
        <v>11139945.873383623</v>
      </c>
      <c r="L30" s="74">
        <f t="shared" si="14"/>
        <v>11667126.361430183</v>
      </c>
      <c r="M30" s="74">
        <f t="shared" si="14"/>
        <v>12265032.394525018</v>
      </c>
      <c r="N30" s="74">
        <f t="shared" si="14"/>
        <v>12564996.975818593</v>
      </c>
      <c r="O30" s="74">
        <f t="shared" ref="O30:T30" si="15">O16+O19+O25+O26+O27+O29+O28</f>
        <v>12871060.216737438</v>
      </c>
      <c r="P30" s="74">
        <f t="shared" si="15"/>
        <v>13446157.213112049</v>
      </c>
      <c r="Q30" s="74">
        <f t="shared" si="15"/>
        <v>13764754.377308002</v>
      </c>
      <c r="R30" s="74">
        <f t="shared" si="15"/>
        <v>14089827.766074758</v>
      </c>
      <c r="S30" s="74">
        <f t="shared" si="15"/>
        <v>14421510.214238936</v>
      </c>
      <c r="T30" s="74">
        <f t="shared" si="15"/>
        <v>14542282.06360757</v>
      </c>
      <c r="U30" s="9"/>
    </row>
    <row r="31" spans="2:22" s="45" customFormat="1">
      <c r="B31" s="75" t="s">
        <v>33</v>
      </c>
      <c r="C31" s="76" t="s">
        <v>157</v>
      </c>
      <c r="D31" s="58">
        <f t="shared" si="8"/>
        <v>46586900.244239494</v>
      </c>
      <c r="E31" s="77">
        <f t="shared" ref="E31:N31" si="16">E13-E30</f>
        <v>1041534</v>
      </c>
      <c r="F31" s="77">
        <f>F13-F30</f>
        <v>883345</v>
      </c>
      <c r="G31" s="77">
        <f t="shared" si="16"/>
        <v>599829.91820890084</v>
      </c>
      <c r="H31" s="77">
        <f t="shared" si="16"/>
        <v>515252.55052241497</v>
      </c>
      <c r="I31" s="77">
        <f t="shared" si="16"/>
        <v>721205.64636592194</v>
      </c>
      <c r="J31" s="77">
        <f t="shared" si="16"/>
        <v>962428.04753532074</v>
      </c>
      <c r="K31" s="77">
        <f t="shared" si="16"/>
        <v>1167354.9304085206</v>
      </c>
      <c r="L31" s="77">
        <f t="shared" si="16"/>
        <v>1396297.6239386182</v>
      </c>
      <c r="M31" s="77">
        <f t="shared" si="16"/>
        <v>1854168.8547495194</v>
      </c>
      <c r="N31" s="77">
        <f t="shared" si="16"/>
        <v>2697269.0220568478</v>
      </c>
      <c r="O31" s="77">
        <f t="shared" ref="O31:T31" si="17">O13-O30</f>
        <v>3628820.5188939143</v>
      </c>
      <c r="P31" s="77">
        <f t="shared" si="17"/>
        <v>4457877.5003843792</v>
      </c>
      <c r="Q31" s="77">
        <f t="shared" si="17"/>
        <v>5421307.388039602</v>
      </c>
      <c r="R31" s="77">
        <f t="shared" si="17"/>
        <v>6471627.9150995016</v>
      </c>
      <c r="S31" s="77">
        <f t="shared" si="17"/>
        <v>7615544.2499930058</v>
      </c>
      <c r="T31" s="77">
        <f t="shared" si="17"/>
        <v>9077916.0780430287</v>
      </c>
      <c r="U31" s="78">
        <f>T31*(1+Eeldused!D18)</f>
        <v>9077916.0780430287</v>
      </c>
    </row>
    <row r="32" spans="2:22" s="45" customFormat="1">
      <c r="B32" s="35" t="s">
        <v>139</v>
      </c>
      <c r="C32" s="73" t="s">
        <v>18</v>
      </c>
      <c r="D32" s="54">
        <f t="shared" si="8"/>
        <v>2.8163706946842</v>
      </c>
      <c r="E32" s="79"/>
      <c r="F32" s="79">
        <f t="shared" ref="F32:N32" si="18">IF(AND(E31&gt;0,F31&gt;0),F31/E31-1, IF(AND(E31&lt;0,F31&lt;0),-(F31/E31-1), IF(AND(E31&gt;0,F31&lt;0),F31/E31-1, IF(AND(E31&lt;0,F31&gt;0),ABS(F31/E31-1), IF(E31=0,0%, IF(AND(E31&gt;0,F31=0),-100%, IF(AND(E31&lt;0,F31=0),100%)))))))</f>
        <v>-0.15188078353659118</v>
      </c>
      <c r="G32" s="79">
        <f t="shared" si="18"/>
        <v>-0.32095623090762859</v>
      </c>
      <c r="H32" s="79">
        <f t="shared" si="18"/>
        <v>-0.14100224933600325</v>
      </c>
      <c r="I32" s="79">
        <f t="shared" si="18"/>
        <v>0.39971290900877832</v>
      </c>
      <c r="J32" s="79">
        <f t="shared" si="18"/>
        <v>0.33447103802485834</v>
      </c>
      <c r="K32" s="79">
        <f t="shared" si="18"/>
        <v>0.21292696466816041</v>
      </c>
      <c r="L32" s="79">
        <f t="shared" si="18"/>
        <v>0.19612089482500261</v>
      </c>
      <c r="M32" s="79">
        <f t="shared" si="18"/>
        <v>0.32791807631911385</v>
      </c>
      <c r="N32" s="79">
        <f t="shared" si="18"/>
        <v>0.45470517161783697</v>
      </c>
      <c r="O32" s="79">
        <f t="shared" ref="O32:T32" si="19">IF(AND(N31&gt;0,O31&gt;0),O31/N31-1, IF(AND(N31&lt;0,O31&lt;0),-(O31/N31-1), IF(AND(N31&gt;0,O31&lt;0),O31/N31-1, IF(AND(N31&lt;0,O31&gt;0),ABS(O31/N31-1), IF(N31=0,0%, IF(AND(N31&gt;0,O31=0),-100%, IF(AND(N31&lt;0,O31=0),100%)))))))</f>
        <v>0.34536840382599143</v>
      </c>
      <c r="P32" s="79">
        <f t="shared" si="19"/>
        <v>0.22846458709486317</v>
      </c>
      <c r="Q32" s="79">
        <f t="shared" si="19"/>
        <v>0.21611851998448839</v>
      </c>
      <c r="R32" s="79">
        <f t="shared" si="19"/>
        <v>0.19373934216995314</v>
      </c>
      <c r="S32" s="79">
        <f t="shared" si="19"/>
        <v>0.17675866874616442</v>
      </c>
      <c r="T32" s="79">
        <f t="shared" si="19"/>
        <v>0.19202459864262056</v>
      </c>
      <c r="V32" s="80"/>
    </row>
    <row r="33" spans="2:30" s="45" customFormat="1" ht="13.5" thickBot="1">
      <c r="B33" s="81" t="s">
        <v>60</v>
      </c>
      <c r="C33" s="82" t="s">
        <v>157</v>
      </c>
      <c r="D33" s="83">
        <f>SUM(G33:T33)</f>
        <v>214129798.69369382</v>
      </c>
      <c r="E33" s="84"/>
      <c r="F33" s="84">
        <f t="shared" ref="F33:N33" si="20">E33+F31</f>
        <v>883345</v>
      </c>
      <c r="G33" s="84">
        <f t="shared" si="20"/>
        <v>1483174.9182089008</v>
      </c>
      <c r="H33" s="84">
        <f t="shared" si="20"/>
        <v>1998427.4687313158</v>
      </c>
      <c r="I33" s="84">
        <f t="shared" si="20"/>
        <v>2719633.1150972378</v>
      </c>
      <c r="J33" s="84">
        <f t="shared" si="20"/>
        <v>3682061.1626325585</v>
      </c>
      <c r="K33" s="84">
        <f t="shared" si="20"/>
        <v>4849416.0930410791</v>
      </c>
      <c r="L33" s="84">
        <f t="shared" si="20"/>
        <v>6245713.7169796973</v>
      </c>
      <c r="M33" s="84">
        <f t="shared" si="20"/>
        <v>8099882.5717292167</v>
      </c>
      <c r="N33" s="84">
        <f t="shared" si="20"/>
        <v>10797151.593786065</v>
      </c>
      <c r="O33" s="84">
        <f t="shared" ref="O33:T33" si="21">N33+O31</f>
        <v>14425972.112679979</v>
      </c>
      <c r="P33" s="84">
        <f t="shared" si="21"/>
        <v>18883849.613064356</v>
      </c>
      <c r="Q33" s="84">
        <f t="shared" si="21"/>
        <v>24305157.00110396</v>
      </c>
      <c r="R33" s="84">
        <f t="shared" si="21"/>
        <v>30776784.916203462</v>
      </c>
      <c r="S33" s="84">
        <f t="shared" si="21"/>
        <v>38392329.166196465</v>
      </c>
      <c r="T33" s="84">
        <f t="shared" si="21"/>
        <v>47470245.244239494</v>
      </c>
      <c r="U33" s="9"/>
    </row>
    <row r="34" spans="2:30" s="45" customFormat="1" ht="13.5" thickTop="1">
      <c r="B34" s="85"/>
      <c r="C34" s="86"/>
      <c r="D34" s="86"/>
      <c r="E34" s="85"/>
      <c r="F34" s="85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9"/>
    </row>
    <row r="35" spans="2:30" s="45" customFormat="1">
      <c r="B35" s="47" t="s">
        <v>130</v>
      </c>
      <c r="C35" s="48"/>
      <c r="D35" s="48"/>
      <c r="E35" s="48"/>
      <c r="F35" s="228"/>
      <c r="G35" s="48"/>
      <c r="H35" s="48"/>
      <c r="I35" s="48"/>
      <c r="J35" s="48"/>
      <c r="K35" s="48"/>
      <c r="L35" s="48"/>
      <c r="M35" s="48"/>
      <c r="N35" s="48"/>
      <c r="O35" s="228"/>
      <c r="P35" s="228"/>
      <c r="Q35" s="228"/>
      <c r="R35" s="228"/>
      <c r="S35" s="228"/>
      <c r="T35" s="228"/>
    </row>
    <row r="36" spans="2:30">
      <c r="B36" s="49" t="s">
        <v>67</v>
      </c>
      <c r="C36" s="67"/>
      <c r="D36" s="67"/>
      <c r="E36" s="67"/>
      <c r="F36" s="67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"/>
      <c r="V36" s="9"/>
      <c r="W36" s="9"/>
      <c r="X36" s="9"/>
      <c r="Y36" s="9"/>
      <c r="Z36" s="9"/>
      <c r="AA36" s="9"/>
      <c r="AB36" s="9"/>
    </row>
    <row r="37" spans="2:30">
      <c r="B37" s="71" t="s">
        <v>44</v>
      </c>
      <c r="C37" s="90" t="s">
        <v>157</v>
      </c>
      <c r="D37" s="54">
        <f>SUM(G37:T37)</f>
        <v>0</v>
      </c>
      <c r="E37" s="38"/>
      <c r="F37" s="24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>
      <c r="B38" s="71" t="s">
        <v>132</v>
      </c>
      <c r="C38" s="90" t="s">
        <v>157</v>
      </c>
      <c r="D38" s="54">
        <f>SUM(G38:T38)</f>
        <v>92581008.790273488</v>
      </c>
      <c r="E38" s="38"/>
      <c r="F38" s="244"/>
      <c r="G38" s="27">
        <f>G57</f>
        <v>0</v>
      </c>
      <c r="H38" s="27">
        <f t="shared" ref="H38:T38" si="22">H57</f>
        <v>6082644.2559999991</v>
      </c>
      <c r="I38" s="27">
        <f t="shared" si="22"/>
        <v>6860391.7411200004</v>
      </c>
      <c r="J38" s="27">
        <f t="shared" si="22"/>
        <v>6884618.4862012798</v>
      </c>
      <c r="K38" s="27">
        <f t="shared" si="22"/>
        <v>7869708.4684089022</v>
      </c>
      <c r="L38" s="27">
        <f t="shared" si="22"/>
        <v>9736748.4696293008</v>
      </c>
      <c r="M38" s="27">
        <f t="shared" si="22"/>
        <v>10831529.244693764</v>
      </c>
      <c r="N38" s="27">
        <f t="shared" si="22"/>
        <v>6400548.3005494792</v>
      </c>
      <c r="O38" s="27">
        <f t="shared" si="22"/>
        <v>6528559.2665604679</v>
      </c>
      <c r="P38" s="27">
        <f t="shared" si="22"/>
        <v>10599065.665441627</v>
      </c>
      <c r="Q38" s="27">
        <f t="shared" si="22"/>
        <v>6792313.0609295107</v>
      </c>
      <c r="R38" s="27">
        <f t="shared" si="22"/>
        <v>6928159.3221481014</v>
      </c>
      <c r="S38" s="27">
        <f t="shared" si="22"/>
        <v>7066722.5085910643</v>
      </c>
      <c r="T38" s="27">
        <f t="shared" si="22"/>
        <v>0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:30">
      <c r="B39" s="71" t="s">
        <v>188</v>
      </c>
      <c r="C39" s="90" t="s">
        <v>157</v>
      </c>
      <c r="D39" s="54">
        <f>SUM(G39:T39)</f>
        <v>0</v>
      </c>
      <c r="E39" s="38"/>
      <c r="F39" s="244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>
      <c r="B40" s="91" t="s">
        <v>45</v>
      </c>
      <c r="C40" s="90" t="s">
        <v>157</v>
      </c>
      <c r="D40" s="58">
        <f>SUM(G40:T40)</f>
        <v>0</v>
      </c>
      <c r="E40" s="39"/>
      <c r="F40" s="3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30" ht="13.5" thickBot="1">
      <c r="B41" s="62" t="s">
        <v>50</v>
      </c>
      <c r="C41" s="92" t="s">
        <v>157</v>
      </c>
      <c r="D41" s="83">
        <f>SUM(G41:T41)</f>
        <v>92581008.790273488</v>
      </c>
      <c r="E41" s="93"/>
      <c r="F41" s="93"/>
      <c r="G41" s="94">
        <f t="shared" ref="G41:N41" si="23">SUM(G37:G40)</f>
        <v>0</v>
      </c>
      <c r="H41" s="94">
        <f t="shared" si="23"/>
        <v>6082644.2559999991</v>
      </c>
      <c r="I41" s="94">
        <f t="shared" si="23"/>
        <v>6860391.7411200004</v>
      </c>
      <c r="J41" s="94">
        <f t="shared" si="23"/>
        <v>6884618.4862012798</v>
      </c>
      <c r="K41" s="94">
        <f t="shared" si="23"/>
        <v>7869708.4684089022</v>
      </c>
      <c r="L41" s="94">
        <f t="shared" si="23"/>
        <v>9736748.4696293008</v>
      </c>
      <c r="M41" s="94">
        <f t="shared" si="23"/>
        <v>10831529.244693764</v>
      </c>
      <c r="N41" s="94">
        <f t="shared" si="23"/>
        <v>6400548.3005494792</v>
      </c>
      <c r="O41" s="94">
        <f t="shared" ref="O41:T41" si="24">SUM(O37:O40)</f>
        <v>6528559.2665604679</v>
      </c>
      <c r="P41" s="94">
        <f t="shared" si="24"/>
        <v>10599065.665441627</v>
      </c>
      <c r="Q41" s="94">
        <f t="shared" si="24"/>
        <v>6792313.0609295107</v>
      </c>
      <c r="R41" s="94">
        <f t="shared" si="24"/>
        <v>6928159.3221481014</v>
      </c>
      <c r="S41" s="94">
        <f t="shared" si="24"/>
        <v>7066722.5085910643</v>
      </c>
      <c r="T41" s="94">
        <f t="shared" si="24"/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3.5" thickTop="1"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>
      <c r="B43" s="97" t="s">
        <v>61</v>
      </c>
      <c r="C43" s="98"/>
      <c r="D43" s="98"/>
      <c r="E43" s="98"/>
      <c r="F43" s="233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V43" s="9"/>
      <c r="W43" s="9"/>
    </row>
    <row r="44" spans="2:30">
      <c r="B44" s="99" t="s">
        <v>46</v>
      </c>
      <c r="C44" s="100" t="s">
        <v>157</v>
      </c>
      <c r="D44" s="58">
        <f>SUM(G44:T44)</f>
        <v>0</v>
      </c>
      <c r="E44" s="101"/>
      <c r="F44" s="101"/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2:30" ht="13.5" thickBot="1">
      <c r="B45" s="81" t="s">
        <v>47</v>
      </c>
      <c r="C45" s="102" t="s">
        <v>157</v>
      </c>
      <c r="D45" s="83">
        <f>SUM(G45:T45)</f>
        <v>92581008.790273488</v>
      </c>
      <c r="E45" s="103"/>
      <c r="F45" s="103"/>
      <c r="G45" s="104">
        <f>G41+G44</f>
        <v>0</v>
      </c>
      <c r="H45" s="104">
        <f t="shared" ref="H45:N45" si="25">H41+H44</f>
        <v>6082644.2559999991</v>
      </c>
      <c r="I45" s="104">
        <f t="shared" si="25"/>
        <v>6860391.7411200004</v>
      </c>
      <c r="J45" s="104">
        <f t="shared" si="25"/>
        <v>6884618.4862012798</v>
      </c>
      <c r="K45" s="104">
        <f t="shared" si="25"/>
        <v>7869708.4684089022</v>
      </c>
      <c r="L45" s="104">
        <f t="shared" si="25"/>
        <v>9736748.4696293008</v>
      </c>
      <c r="M45" s="104">
        <f t="shared" si="25"/>
        <v>10831529.244693764</v>
      </c>
      <c r="N45" s="104">
        <f t="shared" si="25"/>
        <v>6400548.3005494792</v>
      </c>
      <c r="O45" s="104">
        <f t="shared" ref="O45:T45" si="26">O41+O44</f>
        <v>6528559.2665604679</v>
      </c>
      <c r="P45" s="104">
        <f t="shared" si="26"/>
        <v>10599065.665441627</v>
      </c>
      <c r="Q45" s="104">
        <f t="shared" si="26"/>
        <v>6792313.0609295107</v>
      </c>
      <c r="R45" s="104">
        <f t="shared" si="26"/>
        <v>6928159.3221481014</v>
      </c>
      <c r="S45" s="104">
        <f t="shared" si="26"/>
        <v>7066722.5085910643</v>
      </c>
      <c r="T45" s="104">
        <f t="shared" si="26"/>
        <v>0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3.5" thickTop="1">
      <c r="C46" s="9"/>
      <c r="D46" s="9"/>
      <c r="E46" s="9"/>
      <c r="F46" s="9"/>
    </row>
    <row r="47" spans="2:30" s="45" customFormat="1">
      <c r="B47" s="47" t="s">
        <v>136</v>
      </c>
    </row>
    <row r="48" spans="2:30" s="45" customFormat="1">
      <c r="B48" s="97" t="s">
        <v>125</v>
      </c>
      <c r="C48" s="105"/>
      <c r="D48" s="105"/>
      <c r="E48" s="51"/>
      <c r="F48" s="51"/>
      <c r="G48" s="97">
        <f t="shared" ref="G48:T48" si="27">G3</f>
        <v>2021</v>
      </c>
      <c r="H48" s="97">
        <f t="shared" si="27"/>
        <v>2022</v>
      </c>
      <c r="I48" s="97">
        <f t="shared" si="27"/>
        <v>2023</v>
      </c>
      <c r="J48" s="97">
        <f t="shared" si="27"/>
        <v>2024</v>
      </c>
      <c r="K48" s="97">
        <f t="shared" si="27"/>
        <v>2025</v>
      </c>
      <c r="L48" s="97">
        <f t="shared" si="27"/>
        <v>2026</v>
      </c>
      <c r="M48" s="97">
        <f t="shared" si="27"/>
        <v>2027</v>
      </c>
      <c r="N48" s="97">
        <f t="shared" si="27"/>
        <v>2028</v>
      </c>
      <c r="O48" s="97">
        <f t="shared" si="27"/>
        <v>2029</v>
      </c>
      <c r="P48" s="97">
        <f t="shared" si="27"/>
        <v>2030</v>
      </c>
      <c r="Q48" s="97">
        <f t="shared" si="27"/>
        <v>2031</v>
      </c>
      <c r="R48" s="97">
        <f t="shared" si="27"/>
        <v>2032</v>
      </c>
      <c r="S48" s="97">
        <f t="shared" si="27"/>
        <v>2033</v>
      </c>
      <c r="T48" s="97">
        <f t="shared" si="27"/>
        <v>2034</v>
      </c>
    </row>
    <row r="49" spans="2:30">
      <c r="B49" s="71" t="s">
        <v>47</v>
      </c>
      <c r="C49" s="100" t="s">
        <v>157</v>
      </c>
      <c r="D49" s="54">
        <f>SUM(G49:T49)</f>
        <v>92581008.790273488</v>
      </c>
      <c r="E49" s="38"/>
      <c r="F49" s="244"/>
      <c r="G49" s="27">
        <f>G45</f>
        <v>0</v>
      </c>
      <c r="H49" s="27">
        <f t="shared" ref="H49:N49" si="28">H45</f>
        <v>6082644.2559999991</v>
      </c>
      <c r="I49" s="27">
        <f t="shared" si="28"/>
        <v>6860391.7411200004</v>
      </c>
      <c r="J49" s="27">
        <f t="shared" si="28"/>
        <v>6884618.4862012798</v>
      </c>
      <c r="K49" s="27">
        <f t="shared" si="28"/>
        <v>7869708.4684089022</v>
      </c>
      <c r="L49" s="27">
        <f t="shared" si="28"/>
        <v>9736748.4696293008</v>
      </c>
      <c r="M49" s="27">
        <f t="shared" si="28"/>
        <v>10831529.244693764</v>
      </c>
      <c r="N49" s="27">
        <f t="shared" si="28"/>
        <v>6400548.3005494792</v>
      </c>
      <c r="O49" s="27">
        <f t="shared" ref="O49:T49" si="29">O45</f>
        <v>6528559.2665604679</v>
      </c>
      <c r="P49" s="27">
        <f t="shared" si="29"/>
        <v>10599065.665441627</v>
      </c>
      <c r="Q49" s="27">
        <f t="shared" si="29"/>
        <v>6792313.0609295107</v>
      </c>
      <c r="R49" s="27">
        <f t="shared" si="29"/>
        <v>6928159.3221481014</v>
      </c>
      <c r="S49" s="27">
        <f t="shared" si="29"/>
        <v>7066722.5085910643</v>
      </c>
      <c r="T49" s="27">
        <f t="shared" si="29"/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:30">
      <c r="B50" s="71" t="s">
        <v>48</v>
      </c>
      <c r="C50" s="100" t="s">
        <v>157</v>
      </c>
      <c r="D50" s="54">
        <f>SUM(G50:T50)</f>
        <v>218284829.76141483</v>
      </c>
      <c r="E50" s="38"/>
      <c r="F50" s="244"/>
      <c r="G50" s="27">
        <f t="shared" ref="G50:T50" si="30">G13</f>
        <v>10313583.9364</v>
      </c>
      <c r="H50" s="27">
        <f t="shared" si="30"/>
        <v>10580827.720911557</v>
      </c>
      <c r="I50" s="27">
        <f t="shared" si="30"/>
        <v>11127353.042205397</v>
      </c>
      <c r="J50" s="27">
        <f t="shared" si="30"/>
        <v>11702187.52405479</v>
      </c>
      <c r="K50" s="27">
        <f t="shared" si="30"/>
        <v>12307300.803792143</v>
      </c>
      <c r="L50" s="27">
        <f t="shared" si="30"/>
        <v>13063423.985368801</v>
      </c>
      <c r="M50" s="27">
        <f t="shared" si="30"/>
        <v>14119201.249274537</v>
      </c>
      <c r="N50" s="27">
        <f t="shared" si="30"/>
        <v>15262265.997875441</v>
      </c>
      <c r="O50" s="27">
        <f t="shared" si="30"/>
        <v>16499880.735631352</v>
      </c>
      <c r="P50" s="27">
        <f t="shared" si="30"/>
        <v>17904034.713496428</v>
      </c>
      <c r="Q50" s="27">
        <f t="shared" si="30"/>
        <v>19186061.765347604</v>
      </c>
      <c r="R50" s="27">
        <f t="shared" si="30"/>
        <v>20561455.68117426</v>
      </c>
      <c r="S50" s="27">
        <f t="shared" si="30"/>
        <v>22037054.464231942</v>
      </c>
      <c r="T50" s="27">
        <f t="shared" si="30"/>
        <v>23620198.141650598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hidden="1">
      <c r="B51" s="91" t="s">
        <v>49</v>
      </c>
      <c r="C51" s="100" t="s">
        <v>157</v>
      </c>
      <c r="D51" s="58">
        <f>SUM(G51:T51)</f>
        <v>0</v>
      </c>
      <c r="E51" s="39"/>
      <c r="F51" s="3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3.5" thickBot="1">
      <c r="B52" s="62" t="s">
        <v>51</v>
      </c>
      <c r="C52" s="102" t="s">
        <v>157</v>
      </c>
      <c r="D52" s="83">
        <f>SUM(G52:T52)</f>
        <v>310865838.55168837</v>
      </c>
      <c r="E52" s="106"/>
      <c r="F52" s="106"/>
      <c r="G52" s="65">
        <f t="shared" ref="G52:N52" si="31">SUM(G49:G51)</f>
        <v>10313583.9364</v>
      </c>
      <c r="H52" s="65">
        <f t="shared" si="31"/>
        <v>16663471.976911556</v>
      </c>
      <c r="I52" s="65">
        <f t="shared" si="31"/>
        <v>17987744.783325396</v>
      </c>
      <c r="J52" s="65">
        <f t="shared" si="31"/>
        <v>18586806.010256071</v>
      </c>
      <c r="K52" s="65">
        <f t="shared" si="31"/>
        <v>20177009.272201046</v>
      </c>
      <c r="L52" s="65">
        <f t="shared" si="31"/>
        <v>22800172.454998102</v>
      </c>
      <c r="M52" s="65">
        <f t="shared" si="31"/>
        <v>24950730.493968301</v>
      </c>
      <c r="N52" s="65">
        <f t="shared" si="31"/>
        <v>21662814.298424922</v>
      </c>
      <c r="O52" s="65">
        <f t="shared" ref="O52:T52" si="32">SUM(O49:O51)</f>
        <v>23028440.002191819</v>
      </c>
      <c r="P52" s="65">
        <f t="shared" si="32"/>
        <v>28503100.378938057</v>
      </c>
      <c r="Q52" s="65">
        <f t="shared" si="32"/>
        <v>25978374.826277114</v>
      </c>
      <c r="R52" s="65">
        <f t="shared" si="32"/>
        <v>27489615.003322363</v>
      </c>
      <c r="S52" s="65">
        <f t="shared" si="32"/>
        <v>29103776.972823005</v>
      </c>
      <c r="T52" s="65">
        <f t="shared" si="32"/>
        <v>23620198.141650598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3.5" thickTop="1">
      <c r="B53" s="10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0">
      <c r="B54" s="97" t="s">
        <v>194</v>
      </c>
      <c r="C54" s="105"/>
      <c r="D54" s="105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0">
      <c r="B55" s="71" t="s">
        <v>52</v>
      </c>
      <c r="C55" s="100" t="s">
        <v>157</v>
      </c>
      <c r="D55" s="54">
        <f t="shared" ref="D55:D61" si="33">SUM(G55:T55)</f>
        <v>81943048.599973708</v>
      </c>
      <c r="E55" s="38"/>
      <c r="F55" s="244"/>
      <c r="G55" s="27">
        <f t="shared" ref="G55:T55" si="34">G30-G28</f>
        <v>5137807.9629671192</v>
      </c>
      <c r="H55" s="27">
        <f t="shared" si="34"/>
        <v>5291794.1312651616</v>
      </c>
      <c r="I55" s="27">
        <f t="shared" si="34"/>
        <v>5388115.9797374951</v>
      </c>
      <c r="J55" s="27">
        <f t="shared" si="34"/>
        <v>5481685.2700761473</v>
      </c>
      <c r="K55" s="27">
        <f t="shared" si="34"/>
        <v>5577130.9200018495</v>
      </c>
      <c r="L55" s="27">
        <f t="shared" si="34"/>
        <v>5679442.4691866469</v>
      </c>
      <c r="M55" s="27">
        <f t="shared" si="34"/>
        <v>5783949.1294041695</v>
      </c>
      <c r="N55" s="27">
        <f t="shared" si="34"/>
        <v>5890642.0393497311</v>
      </c>
      <c r="O55" s="27">
        <f t="shared" si="34"/>
        <v>5999568.1754936026</v>
      </c>
      <c r="P55" s="27">
        <f t="shared" si="34"/>
        <v>6110791.6462539583</v>
      </c>
      <c r="Q55" s="27">
        <f t="shared" si="34"/>
        <v>6224287.366642029</v>
      </c>
      <c r="R55" s="27">
        <f t="shared" si="34"/>
        <v>6340157.2827247456</v>
      </c>
      <c r="S55" s="27">
        <f t="shared" si="34"/>
        <v>6458452.1887512021</v>
      </c>
      <c r="T55" s="27">
        <f t="shared" si="34"/>
        <v>6579224.0381198358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>
      <c r="B56" s="71" t="s">
        <v>192</v>
      </c>
      <c r="C56" s="100" t="s">
        <v>157</v>
      </c>
      <c r="D56" s="54">
        <f t="shared" si="33"/>
        <v>0</v>
      </c>
      <c r="E56" s="38"/>
      <c r="F56" s="244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>
      <c r="B57" s="71" t="s">
        <v>193</v>
      </c>
      <c r="C57" s="100" t="s">
        <v>157</v>
      </c>
      <c r="D57" s="54">
        <f t="shared" si="33"/>
        <v>92581008.790273488</v>
      </c>
      <c r="E57" s="38"/>
      <c r="F57" s="244"/>
      <c r="G57" s="27">
        <f>Inv_laen!E29</f>
        <v>0</v>
      </c>
      <c r="H57" s="27">
        <f>Inv_laen!F29</f>
        <v>6082644.2559999991</v>
      </c>
      <c r="I57" s="27">
        <f>Inv_laen!G29</f>
        <v>6860391.7411200004</v>
      </c>
      <c r="J57" s="27">
        <f>Inv_laen!H29</f>
        <v>6884618.4862012798</v>
      </c>
      <c r="K57" s="27">
        <f>Inv_laen!I29</f>
        <v>7869708.4684089022</v>
      </c>
      <c r="L57" s="27">
        <f>Inv_laen!J29</f>
        <v>9736748.4696293008</v>
      </c>
      <c r="M57" s="27">
        <f>Inv_laen!K29</f>
        <v>10831529.244693764</v>
      </c>
      <c r="N57" s="27">
        <f>Inv_laen!L29</f>
        <v>6400548.3005494792</v>
      </c>
      <c r="O57" s="27">
        <f>Inv_laen!M29</f>
        <v>6528559.2665604679</v>
      </c>
      <c r="P57" s="27">
        <f>Inv_laen!N29</f>
        <v>10599065.665441627</v>
      </c>
      <c r="Q57" s="27">
        <f>Inv_laen!O29</f>
        <v>6792313.0609295107</v>
      </c>
      <c r="R57" s="27">
        <f>Inv_laen!P29</f>
        <v>6928159.3221481014</v>
      </c>
      <c r="S57" s="27">
        <f>Inv_laen!Q29</f>
        <v>7066722.5085910643</v>
      </c>
      <c r="T57" s="27">
        <f>Inv_laen!R29</f>
        <v>0</v>
      </c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>
      <c r="B58" s="71" t="s">
        <v>54</v>
      </c>
      <c r="C58" s="100" t="s">
        <v>157</v>
      </c>
      <c r="D58" s="54">
        <f t="shared" si="33"/>
        <v>70086985.695927754</v>
      </c>
      <c r="E58" s="38"/>
      <c r="F58" s="244"/>
      <c r="G58" s="27">
        <f>Inv_laen!E54+Inv_laen!E60</f>
        <v>1055556</v>
      </c>
      <c r="H58" s="27">
        <f>Inv_laen!F54+Inv_laen!F60</f>
        <v>400000</v>
      </c>
      <c r="I58" s="27">
        <f>Inv_laen!G54+Inv_laen!G60</f>
        <v>1694303.599712</v>
      </c>
      <c r="J58" s="27">
        <f>Inv_laen!H54+Inv_laen!H60</f>
        <v>2382765.4483321281</v>
      </c>
      <c r="K58" s="27">
        <f>Inv_laen!I54+Inv_laen!I60</f>
        <v>3169736.2951730182</v>
      </c>
      <c r="L58" s="27">
        <f>Inv_laen!J54+Inv_laen!J60</f>
        <v>4143411.1421359484</v>
      </c>
      <c r="M58" s="27">
        <f>Inv_laen!K54+Inv_laen!K60</f>
        <v>5226564.0666053249</v>
      </c>
      <c r="N58" s="27">
        <f>Inv_laen!L54+Inv_laen!L60</f>
        <v>5866618.896660273</v>
      </c>
      <c r="O58" s="27">
        <f>Inv_laen!M54+Inv_laen!M60</f>
        <v>6519474.8233163198</v>
      </c>
      <c r="P58" s="27">
        <f>Inv_laen!N54+Inv_laen!N60</f>
        <v>7579381.3898604829</v>
      </c>
      <c r="Q58" s="27">
        <f>Inv_laen!O54+Inv_laen!O60</f>
        <v>8258612.6959534343</v>
      </c>
      <c r="R58" s="27">
        <f>Inv_laen!P54+Inv_laen!P60</f>
        <v>8551428.6281682439</v>
      </c>
      <c r="S58" s="27">
        <f>Inv_laen!Q54+Inv_laen!Q60</f>
        <v>7963797.2793153496</v>
      </c>
      <c r="T58" s="27">
        <f>Inv_laen!R54+Inv_laen!R60</f>
        <v>7275335.4306952218</v>
      </c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>
      <c r="B59" s="71" t="s">
        <v>58</v>
      </c>
      <c r="C59" s="100" t="s">
        <v>157</v>
      </c>
      <c r="D59" s="54">
        <f t="shared" si="33"/>
        <v>13738261.549945001</v>
      </c>
      <c r="E59" s="38"/>
      <c r="F59" s="244"/>
      <c r="G59" s="27">
        <f>Inv_laen!E53+Inv_laen!E59</f>
        <v>47336.111072499996</v>
      </c>
      <c r="H59" s="27">
        <f>Inv_laen!F53+Inv_laen!F59</f>
        <v>123140.49298399998</v>
      </c>
      <c r="I59" s="27">
        <f>Inv_laen!G53+Inv_laen!G59</f>
        <v>214283.857390616</v>
      </c>
      <c r="J59" s="27">
        <f>Inv_laen!H53+Inv_laen!H59</f>
        <v>377242.32561770797</v>
      </c>
      <c r="K59" s="27">
        <f>Inv_laen!I53+Inv_laen!I59</f>
        <v>577265.71685211512</v>
      </c>
      <c r="L59" s="27">
        <f>Inv_laen!J53+Inv_laen!J59</f>
        <v>845034.85384844069</v>
      </c>
      <c r="M59" s="27">
        <f>Inv_laen!K53+Inv_laen!K59</f>
        <v>1185239.1571893981</v>
      </c>
      <c r="N59" s="27">
        <f>Inv_laen!L53+Inv_laen!L59</f>
        <v>1307343.4306014788</v>
      </c>
      <c r="O59" s="27">
        <f>Inv_laen!M53+Inv_laen!M59</f>
        <v>1498461.5989332593</v>
      </c>
      <c r="P59" s="27">
        <f>Inv_laen!N53+Inv_laen!N59</f>
        <v>1571822.9342082969</v>
      </c>
      <c r="Q59" s="27">
        <f>Inv_laen!O53+Inv_laen!O59</f>
        <v>1613832.3578201376</v>
      </c>
      <c r="R59" s="27">
        <f>Inv_laen!P53+Inv_laen!P59</f>
        <v>1552679.0178229511</v>
      </c>
      <c r="S59" s="27">
        <f>Inv_laen!Q53+Inv_laen!Q59</f>
        <v>1499121.7061921316</v>
      </c>
      <c r="T59" s="27">
        <f>Inv_laen!R53+Inv_laen!R59</f>
        <v>1325457.9894119673</v>
      </c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>
      <c r="B60" s="91" t="s">
        <v>186</v>
      </c>
      <c r="C60" s="100" t="s">
        <v>157</v>
      </c>
      <c r="D60" s="58">
        <f t="shared" si="33"/>
        <v>0</v>
      </c>
      <c r="E60" s="39"/>
      <c r="F60" s="3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3.5" thickBot="1">
      <c r="B61" s="62" t="s">
        <v>55</v>
      </c>
      <c r="C61" s="102" t="s">
        <v>157</v>
      </c>
      <c r="D61" s="64">
        <f t="shared" si="33"/>
        <v>258349304.63611993</v>
      </c>
      <c r="E61" s="108"/>
      <c r="F61" s="108"/>
      <c r="G61" s="30">
        <f t="shared" ref="G61:N61" si="35">SUM(G55:G60)</f>
        <v>6240700.0740396194</v>
      </c>
      <c r="H61" s="30">
        <f t="shared" si="35"/>
        <v>11897578.880249161</v>
      </c>
      <c r="I61" s="30">
        <f t="shared" si="35"/>
        <v>14157095.177960111</v>
      </c>
      <c r="J61" s="30">
        <f t="shared" si="35"/>
        <v>15126311.530227263</v>
      </c>
      <c r="K61" s="30">
        <f t="shared" si="35"/>
        <v>17193841.400435884</v>
      </c>
      <c r="L61" s="30">
        <f t="shared" si="35"/>
        <v>20404636.934800338</v>
      </c>
      <c r="M61" s="30">
        <f t="shared" si="35"/>
        <v>23027281.597892657</v>
      </c>
      <c r="N61" s="30">
        <f t="shared" si="35"/>
        <v>19465152.667160962</v>
      </c>
      <c r="O61" s="30">
        <f t="shared" ref="O61:T61" si="36">SUM(O55:O60)</f>
        <v>20546063.864303652</v>
      </c>
      <c r="P61" s="30">
        <f t="shared" si="36"/>
        <v>25861061.635764364</v>
      </c>
      <c r="Q61" s="30">
        <f t="shared" si="36"/>
        <v>22889045.48134511</v>
      </c>
      <c r="R61" s="30">
        <f t="shared" si="36"/>
        <v>23372424.250864044</v>
      </c>
      <c r="S61" s="30">
        <f t="shared" si="36"/>
        <v>22988093.682849746</v>
      </c>
      <c r="T61" s="30">
        <f t="shared" si="36"/>
        <v>15180017.458227025</v>
      </c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3.5" thickTop="1">
      <c r="B62" s="109"/>
      <c r="C62" s="110"/>
      <c r="D62" s="4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>
      <c r="B63" s="72" t="s">
        <v>56</v>
      </c>
      <c r="C63" s="111" t="s">
        <v>157</v>
      </c>
      <c r="D63" s="58">
        <f>SUM(G63:T63)</f>
        <v>52516533.915568419</v>
      </c>
      <c r="E63" s="77"/>
      <c r="F63" s="77"/>
      <c r="G63" s="77">
        <f t="shared" ref="G63:N63" si="37">G52-G61</f>
        <v>4072883.8623603806</v>
      </c>
      <c r="H63" s="77">
        <f>H52-H61</f>
        <v>4765893.0966623947</v>
      </c>
      <c r="I63" s="77">
        <f t="shared" si="37"/>
        <v>3830649.6053652856</v>
      </c>
      <c r="J63" s="77">
        <f t="shared" si="37"/>
        <v>3460494.4800288081</v>
      </c>
      <c r="K63" s="77">
        <f t="shared" si="37"/>
        <v>2983167.8717651628</v>
      </c>
      <c r="L63" s="77">
        <f t="shared" si="37"/>
        <v>2395535.520197764</v>
      </c>
      <c r="M63" s="77">
        <f t="shared" si="37"/>
        <v>1923448.8960756436</v>
      </c>
      <c r="N63" s="77">
        <f t="shared" si="37"/>
        <v>2197661.6312639602</v>
      </c>
      <c r="O63" s="77">
        <f t="shared" ref="O63:T63" si="38">O52-O61</f>
        <v>2482376.1378881671</v>
      </c>
      <c r="P63" s="77">
        <f t="shared" si="38"/>
        <v>2642038.7431736924</v>
      </c>
      <c r="Q63" s="77">
        <f t="shared" si="38"/>
        <v>3089329.3449320048</v>
      </c>
      <c r="R63" s="77">
        <f t="shared" si="38"/>
        <v>4117190.7524583191</v>
      </c>
      <c r="S63" s="77">
        <f t="shared" si="38"/>
        <v>6115683.289973259</v>
      </c>
      <c r="T63" s="77">
        <f t="shared" si="38"/>
        <v>8440180.6834235732</v>
      </c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3.5" thickBot="1">
      <c r="B64" s="62" t="s">
        <v>3</v>
      </c>
      <c r="C64" s="102" t="s">
        <v>87</v>
      </c>
      <c r="D64" s="64"/>
      <c r="E64" s="84"/>
      <c r="F64" s="84"/>
      <c r="G64" s="84">
        <f>G63</f>
        <v>4072883.8623603806</v>
      </c>
      <c r="H64" s="84">
        <f>G64+H63</f>
        <v>8838776.9590227753</v>
      </c>
      <c r="I64" s="84">
        <f t="shared" ref="I64:N64" si="39">H64+I63</f>
        <v>12669426.564388061</v>
      </c>
      <c r="J64" s="84">
        <f t="shared" si="39"/>
        <v>16129921.044416869</v>
      </c>
      <c r="K64" s="84">
        <f t="shared" si="39"/>
        <v>19113088.916182034</v>
      </c>
      <c r="L64" s="84">
        <f t="shared" si="39"/>
        <v>21508624.436379798</v>
      </c>
      <c r="M64" s="84">
        <f t="shared" si="39"/>
        <v>23432073.332455441</v>
      </c>
      <c r="N64" s="84">
        <f t="shared" si="39"/>
        <v>25629734.963719402</v>
      </c>
      <c r="O64" s="84">
        <f t="shared" ref="O64:T64" si="40">N64+O63</f>
        <v>28112111.101607569</v>
      </c>
      <c r="P64" s="84">
        <f t="shared" si="40"/>
        <v>30754149.844781261</v>
      </c>
      <c r="Q64" s="84">
        <f t="shared" si="40"/>
        <v>33843479.189713269</v>
      </c>
      <c r="R64" s="84">
        <f t="shared" si="40"/>
        <v>37960669.942171589</v>
      </c>
      <c r="S64" s="84">
        <f t="shared" si="40"/>
        <v>44076353.232144848</v>
      </c>
      <c r="T64" s="84">
        <f t="shared" si="40"/>
        <v>52516533.915568419</v>
      </c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7:30" ht="13.5" thickTop="1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</sheetData>
  <mergeCells count="1">
    <mergeCell ref="B2:B3"/>
  </mergeCells>
  <conditionalFormatting sqref="G40:T41 I39:T39 E40:F40 E10:H12 E17:F18 E20:F29 E51:F51 E55:F60 E63:F63 E7:H8 E13:T13 I6:T12 G44:T45 G37:T38">
    <cfRule type="notContainsBlanks" dxfId="137" priority="116" stopIfTrue="1">
      <formula>LEN(TRIM(E6))&gt;0</formula>
    </cfRule>
  </conditionalFormatting>
  <conditionalFormatting sqref="I16:T16 F19 G17:T24">
    <cfRule type="notContainsBlanks" dxfId="136" priority="114" stopIfTrue="1">
      <formula>LEN(TRIM(F16))&gt;0</formula>
    </cfRule>
  </conditionalFormatting>
  <conditionalFormatting sqref="G49:T52">
    <cfRule type="notContainsBlanks" dxfId="135" priority="112" stopIfTrue="1">
      <formula>LEN(TRIM(G49))&gt;0</formula>
    </cfRule>
  </conditionalFormatting>
  <conditionalFormatting sqref="G55:T61">
    <cfRule type="notContainsBlanks" dxfId="134" priority="111" stopIfTrue="1">
      <formula>LEN(TRIM(G55))&gt;0</formula>
    </cfRule>
  </conditionalFormatting>
  <conditionalFormatting sqref="F32:T32">
    <cfRule type="cellIs" dxfId="133" priority="107" stopIfTrue="1" operator="lessThan">
      <formula>0</formula>
    </cfRule>
    <cfRule type="cellIs" dxfId="132" priority="108" stopIfTrue="1" operator="greaterThan">
      <formula>0</formula>
    </cfRule>
  </conditionalFormatting>
  <conditionalFormatting sqref="F30:F31 G25:T31">
    <cfRule type="notContainsBlanks" dxfId="131" priority="106" stopIfTrue="1">
      <formula>LEN(TRIM(F25))&gt;0</formula>
    </cfRule>
  </conditionalFormatting>
  <conditionalFormatting sqref="F31:T31 E63:F64 E33:T33">
    <cfRule type="cellIs" dxfId="130" priority="103" stopIfTrue="1" operator="lessThan">
      <formula>0</formula>
    </cfRule>
    <cfRule type="cellIs" dxfId="129" priority="104" stopIfTrue="1" operator="greaterThan">
      <formula>0</formula>
    </cfRule>
  </conditionalFormatting>
  <conditionalFormatting sqref="U31">
    <cfRule type="notContainsBlanks" dxfId="128" priority="102" stopIfTrue="1">
      <formula>LEN(TRIM(U31))&gt;0</formula>
    </cfRule>
  </conditionalFormatting>
  <conditionalFormatting sqref="U31">
    <cfRule type="cellIs" dxfId="127" priority="100" stopIfTrue="1" operator="lessThan">
      <formula>0</formula>
    </cfRule>
    <cfRule type="cellIs" dxfId="126" priority="101" stopIfTrue="1" operator="greaterThan">
      <formula>0</formula>
    </cfRule>
  </conditionalFormatting>
  <conditionalFormatting sqref="G63:T63">
    <cfRule type="notContainsBlanks" dxfId="125" priority="99" stopIfTrue="1">
      <formula>LEN(TRIM(G63))&gt;0</formula>
    </cfRule>
  </conditionalFormatting>
  <conditionalFormatting sqref="G63:T63">
    <cfRule type="cellIs" dxfId="124" priority="97" stopIfTrue="1" operator="lessThan">
      <formula>0</formula>
    </cfRule>
    <cfRule type="cellIs" dxfId="123" priority="98" stopIfTrue="1" operator="greaterThan">
      <formula>0</formula>
    </cfRule>
  </conditionalFormatting>
  <conditionalFormatting sqref="G64:T64">
    <cfRule type="cellIs" dxfId="122" priority="95" stopIfTrue="1" operator="lessThan">
      <formula>0</formula>
    </cfRule>
    <cfRule type="cellIs" dxfId="121" priority="96" stopIfTrue="1" operator="greaterThan">
      <formula>0</formula>
    </cfRule>
  </conditionalFormatting>
  <conditionalFormatting sqref="G39:H39">
    <cfRule type="notContainsBlanks" dxfId="120" priority="94" stopIfTrue="1">
      <formula>LEN(TRIM(G39))&gt;0</formula>
    </cfRule>
  </conditionalFormatting>
  <conditionalFormatting sqref="E19">
    <cfRule type="notContainsBlanks" dxfId="119" priority="76" stopIfTrue="1">
      <formula>LEN(TRIM(E19))&gt;0</formula>
    </cfRule>
  </conditionalFormatting>
  <conditionalFormatting sqref="E31">
    <cfRule type="notContainsBlanks" dxfId="118" priority="73" stopIfTrue="1">
      <formula>LEN(TRIM(E31))&gt;0</formula>
    </cfRule>
  </conditionalFormatting>
  <conditionalFormatting sqref="E16:H16">
    <cfRule type="notContainsBlanks" dxfId="117" priority="79" stopIfTrue="1">
      <formula>LEN(TRIM(E16))&gt;0</formula>
    </cfRule>
  </conditionalFormatting>
  <conditionalFormatting sqref="E31">
    <cfRule type="cellIs" dxfId="116" priority="71" stopIfTrue="1" operator="lessThan">
      <formula>0</formula>
    </cfRule>
    <cfRule type="cellIs" dxfId="115" priority="72" stopIfTrue="1" operator="greaterThan">
      <formula>0</formula>
    </cfRule>
  </conditionalFormatting>
  <conditionalFormatting sqref="E32">
    <cfRule type="cellIs" dxfId="114" priority="61" stopIfTrue="1" operator="lessThan">
      <formula>0</formula>
    </cfRule>
    <cfRule type="cellIs" dxfId="113" priority="62" stopIfTrue="1" operator="greaterThan">
      <formula>0</formula>
    </cfRule>
  </conditionalFormatting>
  <conditionalFormatting sqref="E30">
    <cfRule type="notContainsBlanks" dxfId="112" priority="50" stopIfTrue="1">
      <formula>LEN(TRIM(E30))&gt;0</formula>
    </cfRule>
  </conditionalFormatting>
  <conditionalFormatting sqref="E37:F38">
    <cfRule type="notContainsBlanks" dxfId="111" priority="47" stopIfTrue="1">
      <formula>LEN(TRIM(E37))&gt;0</formula>
    </cfRule>
  </conditionalFormatting>
  <conditionalFormatting sqref="E39:F39">
    <cfRule type="notContainsBlanks" dxfId="110" priority="45" stopIfTrue="1">
      <formula>LEN(TRIM(E39))&gt;0</formula>
    </cfRule>
  </conditionalFormatting>
  <conditionalFormatting sqref="E44:F44">
    <cfRule type="notContainsBlanks" dxfId="109" priority="38" stopIfTrue="1">
      <formula>LEN(TRIM(E44))&gt;0</formula>
    </cfRule>
  </conditionalFormatting>
  <conditionalFormatting sqref="E41:F41">
    <cfRule type="notContainsBlanks" dxfId="108" priority="25" stopIfTrue="1">
      <formula>LEN(TRIM(E41))&gt;0</formula>
    </cfRule>
  </conditionalFormatting>
  <conditionalFormatting sqref="E45:F45">
    <cfRule type="notContainsBlanks" dxfId="107" priority="22" stopIfTrue="1">
      <formula>LEN(TRIM(E45))&gt;0</formula>
    </cfRule>
  </conditionalFormatting>
  <conditionalFormatting sqref="E49:F50">
    <cfRule type="notContainsBlanks" dxfId="106" priority="19" stopIfTrue="1">
      <formula>LEN(TRIM(E49))&gt;0</formula>
    </cfRule>
  </conditionalFormatting>
  <conditionalFormatting sqref="E52:F52">
    <cfRule type="notContainsBlanks" dxfId="105" priority="16" stopIfTrue="1">
      <formula>LEN(TRIM(E52))&gt;0</formula>
    </cfRule>
  </conditionalFormatting>
  <conditionalFormatting sqref="E61:F61">
    <cfRule type="notContainsBlanks" dxfId="104" priority="13" stopIfTrue="1">
      <formula>LEN(TRIM(E61))&gt;0</formula>
    </cfRule>
  </conditionalFormatting>
  <conditionalFormatting sqref="E6:H6">
    <cfRule type="notContainsBlanks" dxfId="103" priority="8" stopIfTrue="1">
      <formula>LEN(TRIM(E6))&gt;0</formula>
    </cfRule>
  </conditionalFormatting>
  <conditionalFormatting sqref="E9:H9">
    <cfRule type="notContainsBlanks" dxfId="102" priority="5" stopIfTrue="1">
      <formula>LEN(TRIM(E9))&gt;0</formula>
    </cfRule>
  </conditionalFormatting>
  <pageMargins left="0.7" right="0.7" top="0.75" bottom="0.75" header="0.3" footer="0.3"/>
  <pageSetup paperSize="9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10" sqref="C10"/>
    </sheetView>
  </sheetViews>
  <sheetFormatPr defaultColWidth="8.85546875" defaultRowHeight="12.75"/>
  <cols>
    <col min="1" max="1" width="37.28515625" bestFit="1" customWidth="1"/>
    <col min="2" max="2" width="14.140625" customWidth="1"/>
    <col min="3" max="3" width="15.42578125" bestFit="1" customWidth="1"/>
    <col min="4" max="5" width="19" bestFit="1" customWidth="1"/>
    <col min="6" max="6" width="10.140625" customWidth="1"/>
    <col min="7" max="7" width="12.28515625" customWidth="1"/>
    <col min="8" max="8" width="12.140625" customWidth="1"/>
    <col min="9" max="9" width="10.140625" customWidth="1"/>
    <col min="10" max="10" width="19" bestFit="1" customWidth="1"/>
  </cols>
  <sheetData>
    <row r="1" spans="1:10">
      <c r="A1" s="4" t="s">
        <v>37</v>
      </c>
      <c r="B1" s="5" t="s">
        <v>68</v>
      </c>
      <c r="C1" s="4" t="s">
        <v>79</v>
      </c>
      <c r="D1" s="6" t="s">
        <v>70</v>
      </c>
    </row>
    <row r="2" spans="1:10">
      <c r="A2" s="2" t="s">
        <v>69</v>
      </c>
      <c r="B2" s="17" t="e">
        <f>#REF!</f>
        <v>#REF!</v>
      </c>
      <c r="C2" s="17" t="e">
        <f>Inv_laen!#REF!*1000-C3+Rahavood!#REF!*1000</f>
        <v>#REF!</v>
      </c>
      <c r="D2" s="17" t="e">
        <f>SUM(B2:C2)</f>
        <v>#REF!</v>
      </c>
      <c r="E2" s="14"/>
    </row>
    <row r="3" spans="1:10">
      <c r="A3" s="2" t="s">
        <v>80</v>
      </c>
      <c r="B3" s="17">
        <v>0</v>
      </c>
      <c r="C3" s="17" t="e">
        <f>#REF!-#REF!</f>
        <v>#REF!</v>
      </c>
      <c r="D3" s="17" t="e">
        <f>SUM(B3:C3)</f>
        <v>#REF!</v>
      </c>
      <c r="E3" s="11"/>
    </row>
    <row r="4" spans="1:10">
      <c r="A4" s="2" t="s">
        <v>81</v>
      </c>
      <c r="B4" s="17">
        <v>0</v>
      </c>
      <c r="C4" s="17" t="e">
        <f>#REF!-#REF!</f>
        <v>#REF!</v>
      </c>
      <c r="D4" s="17" t="e">
        <f>SUM(B4:C4)</f>
        <v>#REF!</v>
      </c>
      <c r="E4" s="11"/>
    </row>
    <row r="5" spans="1:10">
      <c r="A5" s="3" t="s">
        <v>34</v>
      </c>
      <c r="B5" s="18" t="e">
        <f>SUM(B2:B4)</f>
        <v>#REF!</v>
      </c>
      <c r="C5" s="18" t="e">
        <f>SUM(C2:C4)</f>
        <v>#REF!</v>
      </c>
      <c r="D5" s="18" t="e">
        <f>SUM(D2:D4)</f>
        <v>#REF!</v>
      </c>
      <c r="E5" s="12"/>
    </row>
    <row r="6" spans="1:10">
      <c r="A6" s="1" t="s">
        <v>78</v>
      </c>
      <c r="B6" s="8" t="e">
        <f>B5/D5</f>
        <v>#REF!</v>
      </c>
      <c r="C6" s="8" t="e">
        <f>C5/D5</f>
        <v>#REF!</v>
      </c>
      <c r="D6" s="8" t="e">
        <f>D5/D5</f>
        <v>#REF!</v>
      </c>
      <c r="E6" s="13"/>
      <c r="F6">
        <v>0</v>
      </c>
      <c r="G6">
        <v>400000</v>
      </c>
      <c r="H6">
        <v>85000</v>
      </c>
      <c r="I6">
        <v>0</v>
      </c>
      <c r="J6">
        <v>485000</v>
      </c>
    </row>
    <row r="7" spans="1:10">
      <c r="B7" s="8" t="e">
        <f>B2/(B2+C2)</f>
        <v>#REF!</v>
      </c>
      <c r="C7" s="8" t="e">
        <f>1-B7</f>
        <v>#REF!</v>
      </c>
      <c r="E7" t="s">
        <v>97</v>
      </c>
      <c r="F7" s="20">
        <f>F11-F6</f>
        <v>0</v>
      </c>
      <c r="G7" s="20">
        <f>G11-G6</f>
        <v>-400000</v>
      </c>
      <c r="H7" s="20">
        <f>H11-H6</f>
        <v>6775391.7411200004</v>
      </c>
      <c r="I7" s="20">
        <f>I11-I6</f>
        <v>6884618.4862012798</v>
      </c>
      <c r="J7" s="20">
        <f>J11-J6</f>
        <v>13260010.22732128</v>
      </c>
    </row>
    <row r="8" spans="1:10">
      <c r="E8" t="s">
        <v>98</v>
      </c>
      <c r="F8" s="20">
        <f>F7-F16</f>
        <v>0</v>
      </c>
      <c r="G8" s="20">
        <f>G7-G16</f>
        <v>-400000</v>
      </c>
      <c r="H8" s="20">
        <f>H7-H16</f>
        <v>5631993.1176000005</v>
      </c>
      <c r="I8" s="20">
        <f>I7-I16</f>
        <v>5737182.0718344003</v>
      </c>
      <c r="J8" s="20">
        <f>J7-J16</f>
        <v>10969175.1894344</v>
      </c>
    </row>
    <row r="9" spans="1:10">
      <c r="E9" s="4"/>
      <c r="F9" s="4">
        <v>2011</v>
      </c>
      <c r="G9" s="4">
        <f>F9+1</f>
        <v>2012</v>
      </c>
      <c r="H9" s="4">
        <f>G9+1</f>
        <v>2013</v>
      </c>
      <c r="I9" s="4">
        <f>H9+1</f>
        <v>2014</v>
      </c>
      <c r="J9" s="6" t="s">
        <v>70</v>
      </c>
    </row>
    <row r="10" spans="1:10">
      <c r="E10" s="5" t="s">
        <v>68</v>
      </c>
      <c r="F10" s="17">
        <f>Inv_laen!E39</f>
        <v>0</v>
      </c>
      <c r="G10" s="17">
        <f>Inv_laen!F39</f>
        <v>0</v>
      </c>
      <c r="H10" s="17">
        <f>Inv_laen!G39</f>
        <v>0</v>
      </c>
      <c r="I10" s="17">
        <f>Inv_laen!H39</f>
        <v>0</v>
      </c>
      <c r="J10" s="17">
        <f>SUM(F10:I10)</f>
        <v>0</v>
      </c>
    </row>
    <row r="11" spans="1:10">
      <c r="E11" s="4" t="s">
        <v>79</v>
      </c>
      <c r="F11" s="17">
        <f>Inv_laen!E37</f>
        <v>0</v>
      </c>
      <c r="G11" s="17">
        <f>Inv_laen!F37</f>
        <v>0</v>
      </c>
      <c r="H11" s="17">
        <f>Inv_laen!G37</f>
        <v>6860391.7411200004</v>
      </c>
      <c r="I11" s="17">
        <f>Inv_laen!H37</f>
        <v>6884618.4862012798</v>
      </c>
      <c r="J11" s="17">
        <f>SUM(F11:I11)</f>
        <v>13745010.22732128</v>
      </c>
    </row>
    <row r="12" spans="1:10">
      <c r="E12" s="6" t="s">
        <v>70</v>
      </c>
      <c r="F12" s="17">
        <f>SUM(F10:F11)</f>
        <v>0</v>
      </c>
      <c r="G12" s="17">
        <f>SUM(G10:G11)</f>
        <v>0</v>
      </c>
      <c r="H12" s="17">
        <f>SUM(H10:H11)</f>
        <v>6860391.7411200004</v>
      </c>
      <c r="I12" s="17">
        <f>SUM(I10:I11)</f>
        <v>6884618.4862012798</v>
      </c>
      <c r="J12" s="17">
        <f>SUM(F12:I12)</f>
        <v>13745010.22732128</v>
      </c>
    </row>
    <row r="14" spans="1:10">
      <c r="E14" s="5" t="s">
        <v>68</v>
      </c>
      <c r="F14" s="17">
        <f>F10</f>
        <v>0</v>
      </c>
      <c r="G14" s="17">
        <f>G10</f>
        <v>0</v>
      </c>
      <c r="H14" s="17">
        <f>H10</f>
        <v>0</v>
      </c>
      <c r="I14" s="17">
        <f>I10</f>
        <v>0</v>
      </c>
      <c r="J14" s="17">
        <f>J10</f>
        <v>0</v>
      </c>
    </row>
    <row r="15" spans="1:10">
      <c r="E15" s="4" t="s">
        <v>72</v>
      </c>
      <c r="F15" s="17">
        <f>F11-F16</f>
        <v>0</v>
      </c>
      <c r="G15" s="17">
        <f>G11-G16</f>
        <v>0</v>
      </c>
      <c r="H15" s="17">
        <f>H11-H16</f>
        <v>5716993.1176000005</v>
      </c>
      <c r="I15" s="17">
        <f>I11-I16</f>
        <v>5737182.0718344003</v>
      </c>
      <c r="J15" s="17">
        <f>J11-J16</f>
        <v>11454175.1894344</v>
      </c>
    </row>
    <row r="16" spans="1:10">
      <c r="E16" s="6" t="s">
        <v>93</v>
      </c>
      <c r="F16" s="17">
        <f>F12/6</f>
        <v>0</v>
      </c>
      <c r="G16" s="17">
        <f>G12/6</f>
        <v>0</v>
      </c>
      <c r="H16" s="17">
        <f>H12/6</f>
        <v>1143398.6235200001</v>
      </c>
      <c r="I16" s="17">
        <f>I12/6</f>
        <v>1147436.41436688</v>
      </c>
      <c r="J16" s="17">
        <f>J12/6</f>
        <v>2290835.0378868799</v>
      </c>
    </row>
    <row r="17" spans="4:10">
      <c r="E17" t="s">
        <v>94</v>
      </c>
      <c r="F17" s="17">
        <f>SUM(F14:F16)</f>
        <v>0</v>
      </c>
      <c r="G17" s="17">
        <f>SUM(G14:G16)</f>
        <v>0</v>
      </c>
      <c r="H17" s="17">
        <f>SUM(H14:H16)</f>
        <v>6860391.7411200004</v>
      </c>
      <c r="I17" s="17">
        <f>SUM(I14:I16)</f>
        <v>6884618.4862012807</v>
      </c>
      <c r="J17" s="17">
        <f>SUM(J14:J16)</f>
        <v>13745010.22732128</v>
      </c>
    </row>
    <row r="18" spans="4:10">
      <c r="E18" t="s">
        <v>89</v>
      </c>
    </row>
    <row r="19" spans="4:10">
      <c r="D19" s="17">
        <f>73706600/15.6466</f>
        <v>4710710.314061841</v>
      </c>
      <c r="E19" s="17">
        <f>55351763.4419222/15.6466</f>
        <v>3537622.4510067492</v>
      </c>
    </row>
    <row r="20" spans="4:10">
      <c r="E20" s="7">
        <f>D19-E19</f>
        <v>1173087.8630550918</v>
      </c>
    </row>
    <row r="21" spans="4:10">
      <c r="D21" s="15" t="s">
        <v>90</v>
      </c>
      <c r="E21" s="15" t="s">
        <v>91</v>
      </c>
      <c r="F21" s="15" t="s">
        <v>92</v>
      </c>
    </row>
    <row r="22" spans="4:10">
      <c r="D22" s="19" t="e">
        <f>D2-D19</f>
        <v>#REF!</v>
      </c>
      <c r="E22" s="19" t="e">
        <f>B2-E19</f>
        <v>#REF!</v>
      </c>
      <c r="F22" s="16" t="e">
        <f>E22/D22</f>
        <v>#REF!</v>
      </c>
    </row>
    <row r="23" spans="4:10">
      <c r="D23">
        <v>0.69</v>
      </c>
    </row>
    <row r="24" spans="4:10">
      <c r="E24" s="20" t="e">
        <f>D22-E22</f>
        <v>#REF!</v>
      </c>
      <c r="F24" t="s">
        <v>88</v>
      </c>
    </row>
    <row r="26" spans="4:10">
      <c r="E26" s="7">
        <v>772967</v>
      </c>
    </row>
    <row r="27" spans="4:10">
      <c r="E27" t="e">
        <f>Inv_laen!#REF!*1000</f>
        <v>#REF!</v>
      </c>
    </row>
    <row r="28" spans="4:10">
      <c r="E28" s="7" t="e">
        <f>E27-E26</f>
        <v>#REF!</v>
      </c>
      <c r="F28" t="s">
        <v>99</v>
      </c>
    </row>
    <row r="30" spans="4:10">
      <c r="E30" s="20" t="e">
        <f>D3+E24+E28</f>
        <v>#REF!</v>
      </c>
      <c r="F30" s="21" t="s">
        <v>94</v>
      </c>
    </row>
  </sheetData>
  <pageMargins left="0.7" right="0.7" top="0.75" bottom="0.75" header="0.3" footer="0.3"/>
  <pageSetup paperSize="9" orientation="portrait" horizontalDpi="4294967293" verticalDpi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N110"/>
  <sheetViews>
    <sheetView zoomScaleNormal="100" workbookViewId="0">
      <pane xSplit="4" ySplit="3" topLeftCell="F4" activePane="bottomRight" state="frozen"/>
      <selection activeCell="C8" sqref="C8"/>
      <selection pane="topRight" activeCell="C8" sqref="C8"/>
      <selection pane="bottomLeft" activeCell="C8" sqref="C8"/>
      <selection pane="bottomRight" activeCell="K53" sqref="K53"/>
    </sheetView>
  </sheetViews>
  <sheetFormatPr defaultRowHeight="12.75" outlineLevelRow="1"/>
  <cols>
    <col min="1" max="1" width="2.42578125" style="146" customWidth="1"/>
    <col min="2" max="2" width="34.42578125" style="146" customWidth="1"/>
    <col min="3" max="3" width="6.85546875" style="146" bestFit="1" customWidth="1"/>
    <col min="4" max="4" width="8.28515625" style="116" hidden="1" customWidth="1"/>
    <col min="5" max="5" width="12.7109375" style="116" hidden="1" customWidth="1"/>
    <col min="6" max="6" width="8.85546875" style="146" bestFit="1" customWidth="1"/>
    <col min="7" max="20" width="9.85546875" style="146" bestFit="1" customWidth="1"/>
    <col min="21" max="28" width="7.42578125" style="146" bestFit="1" customWidth="1"/>
    <col min="29" max="16384" width="9.140625" style="146"/>
  </cols>
  <sheetData>
    <row r="1" spans="1:248" ht="8.25" customHeight="1">
      <c r="D1" s="2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48" s="107" customFormat="1" ht="14.1" hidden="1" customHeight="1">
      <c r="B2" s="315"/>
      <c r="C2" s="307"/>
      <c r="D2" s="277" t="s">
        <v>127</v>
      </c>
      <c r="E2" s="279"/>
      <c r="F2" s="279"/>
      <c r="G2" s="279"/>
      <c r="H2" s="279"/>
      <c r="I2" s="279"/>
      <c r="J2" s="279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48" s="107" customFormat="1">
      <c r="B3" s="315"/>
      <c r="C3" s="307" t="s">
        <v>4</v>
      </c>
      <c r="D3" s="277" t="s">
        <v>128</v>
      </c>
      <c r="E3" s="277">
        <v>2019</v>
      </c>
      <c r="F3" s="277">
        <f>E3+1</f>
        <v>2020</v>
      </c>
      <c r="G3" s="277">
        <f>F3+1</f>
        <v>2021</v>
      </c>
      <c r="H3" s="277">
        <f t="shared" ref="H3:T3" si="0">G3+1</f>
        <v>2022</v>
      </c>
      <c r="I3" s="277">
        <f t="shared" si="0"/>
        <v>2023</v>
      </c>
      <c r="J3" s="277">
        <f t="shared" si="0"/>
        <v>2024</v>
      </c>
      <c r="K3" s="277">
        <f t="shared" si="0"/>
        <v>2025</v>
      </c>
      <c r="L3" s="277">
        <f t="shared" si="0"/>
        <v>2026</v>
      </c>
      <c r="M3" s="277">
        <f t="shared" si="0"/>
        <v>2027</v>
      </c>
      <c r="N3" s="277">
        <f t="shared" si="0"/>
        <v>2028</v>
      </c>
      <c r="O3" s="277">
        <f t="shared" si="0"/>
        <v>2029</v>
      </c>
      <c r="P3" s="277">
        <f t="shared" si="0"/>
        <v>2030</v>
      </c>
      <c r="Q3" s="277">
        <f t="shared" si="0"/>
        <v>2031</v>
      </c>
      <c r="R3" s="277">
        <f t="shared" si="0"/>
        <v>2032</v>
      </c>
      <c r="S3" s="277">
        <f t="shared" si="0"/>
        <v>2033</v>
      </c>
      <c r="T3" s="277">
        <f t="shared" si="0"/>
        <v>2034</v>
      </c>
    </row>
    <row r="4" spans="1:248" ht="7.5" customHeight="1">
      <c r="C4" s="115"/>
    </row>
    <row r="5" spans="1:248" ht="13.5" customHeight="1">
      <c r="B5" s="195" t="s">
        <v>107</v>
      </c>
      <c r="C5" s="105"/>
      <c r="D5" s="188"/>
      <c r="E5" s="119" t="s">
        <v>38</v>
      </c>
      <c r="F5" s="119" t="s">
        <v>38</v>
      </c>
      <c r="G5" s="119" t="s">
        <v>40</v>
      </c>
      <c r="H5" s="119" t="s">
        <v>40</v>
      </c>
      <c r="I5" s="119" t="s">
        <v>40</v>
      </c>
      <c r="J5" s="119" t="s">
        <v>40</v>
      </c>
      <c r="K5" s="119" t="s">
        <v>40</v>
      </c>
      <c r="L5" s="119" t="s">
        <v>40</v>
      </c>
      <c r="M5" s="119" t="s">
        <v>40</v>
      </c>
      <c r="N5" s="119" t="s">
        <v>40</v>
      </c>
      <c r="O5" s="119" t="s">
        <v>40</v>
      </c>
      <c r="P5" s="119" t="s">
        <v>40</v>
      </c>
      <c r="Q5" s="119" t="s">
        <v>40</v>
      </c>
      <c r="R5" s="119" t="s">
        <v>40</v>
      </c>
      <c r="S5" s="119" t="s">
        <v>40</v>
      </c>
      <c r="T5" s="119" t="s">
        <v>40</v>
      </c>
    </row>
    <row r="6" spans="1:248">
      <c r="B6" s="120" t="s">
        <v>39</v>
      </c>
      <c r="C6" s="121"/>
      <c r="D6" s="120"/>
      <c r="E6" s="28">
        <v>2.2899941883818931E-2</v>
      </c>
      <c r="F6" s="28">
        <v>-4.0000000000000001E-3</v>
      </c>
      <c r="G6" s="28">
        <v>0.02</v>
      </c>
      <c r="H6" s="28">
        <v>2.1000000000000001E-2</v>
      </c>
      <c r="I6" s="28">
        <v>0.02</v>
      </c>
      <c r="J6" s="28">
        <v>1.9E-2</v>
      </c>
      <c r="K6" s="28">
        <v>1.9E-2</v>
      </c>
      <c r="L6" s="28">
        <v>0.02</v>
      </c>
      <c r="M6" s="28">
        <v>0.02</v>
      </c>
      <c r="N6" s="28">
        <v>0.02</v>
      </c>
      <c r="O6" s="28">
        <v>0.02</v>
      </c>
      <c r="P6" s="28">
        <v>0.02</v>
      </c>
      <c r="Q6" s="28">
        <v>0.02</v>
      </c>
      <c r="R6" s="28">
        <v>0.02</v>
      </c>
      <c r="S6" s="28">
        <v>0.02</v>
      </c>
      <c r="T6" s="28">
        <v>0.02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</row>
    <row r="7" spans="1:248" ht="14.1" hidden="1" customHeight="1">
      <c r="B7" s="125"/>
      <c r="C7" s="115"/>
      <c r="D7" s="126"/>
      <c r="E7" s="12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</row>
    <row r="8" spans="1:248" ht="14.1" hidden="1" customHeight="1">
      <c r="B8" s="195" t="s">
        <v>149</v>
      </c>
      <c r="C8" s="105"/>
      <c r="D8" s="127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</row>
    <row r="9" spans="1:248" s="130" customFormat="1" ht="14.1" hidden="1" customHeight="1">
      <c r="A9" s="146"/>
      <c r="B9" s="120" t="s">
        <v>176</v>
      </c>
      <c r="C9" s="23"/>
      <c r="D9" s="171"/>
      <c r="E9" s="28">
        <f>E6</f>
        <v>2.2899941883818931E-2</v>
      </c>
      <c r="F9" s="28">
        <f t="shared" ref="F9:T9" si="1">F6</f>
        <v>-4.0000000000000001E-3</v>
      </c>
      <c r="G9" s="28">
        <f t="shared" si="1"/>
        <v>0.02</v>
      </c>
      <c r="H9" s="28">
        <f t="shared" si="1"/>
        <v>2.1000000000000001E-2</v>
      </c>
      <c r="I9" s="28">
        <f t="shared" si="1"/>
        <v>0.02</v>
      </c>
      <c r="J9" s="28">
        <f t="shared" si="1"/>
        <v>1.9E-2</v>
      </c>
      <c r="K9" s="28">
        <f t="shared" si="1"/>
        <v>1.9E-2</v>
      </c>
      <c r="L9" s="28">
        <f t="shared" si="1"/>
        <v>0.02</v>
      </c>
      <c r="M9" s="28">
        <f t="shared" si="1"/>
        <v>0.02</v>
      </c>
      <c r="N9" s="28">
        <f t="shared" si="1"/>
        <v>0.02</v>
      </c>
      <c r="O9" s="28">
        <f t="shared" si="1"/>
        <v>0.02</v>
      </c>
      <c r="P9" s="28">
        <f t="shared" si="1"/>
        <v>0.02</v>
      </c>
      <c r="Q9" s="28">
        <f t="shared" si="1"/>
        <v>0.02</v>
      </c>
      <c r="R9" s="28">
        <f t="shared" si="1"/>
        <v>0.02</v>
      </c>
      <c r="S9" s="28">
        <f t="shared" si="1"/>
        <v>0.02</v>
      </c>
      <c r="T9" s="28">
        <f t="shared" si="1"/>
        <v>0.02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</row>
    <row r="10" spans="1:248" s="130" customFormat="1" ht="14.1" hidden="1" customHeight="1">
      <c r="A10" s="146"/>
      <c r="B10" s="131" t="s">
        <v>106</v>
      </c>
      <c r="C10" s="23"/>
      <c r="D10" s="132"/>
      <c r="E10" s="133"/>
      <c r="F10" s="133">
        <v>1</v>
      </c>
      <c r="G10" s="133">
        <v>1</v>
      </c>
      <c r="H10" s="133">
        <f t="shared" ref="H10:T10" si="2">G10*(1+H9)</f>
        <v>1.0209999999999999</v>
      </c>
      <c r="I10" s="133">
        <f t="shared" si="2"/>
        <v>1.04142</v>
      </c>
      <c r="J10" s="133">
        <f t="shared" si="2"/>
        <v>1.0612069799999999</v>
      </c>
      <c r="K10" s="133">
        <f t="shared" si="2"/>
        <v>1.0813699126199998</v>
      </c>
      <c r="L10" s="133">
        <f t="shared" si="2"/>
        <v>1.1029973108723998</v>
      </c>
      <c r="M10" s="133">
        <f t="shared" si="2"/>
        <v>1.1250572570898478</v>
      </c>
      <c r="N10" s="133">
        <f t="shared" si="2"/>
        <v>1.1475584022316447</v>
      </c>
      <c r="O10" s="133">
        <f t="shared" si="2"/>
        <v>1.1705095702762776</v>
      </c>
      <c r="P10" s="133">
        <f t="shared" si="2"/>
        <v>1.1939197616818031</v>
      </c>
      <c r="Q10" s="133">
        <f t="shared" si="2"/>
        <v>1.2177981569154392</v>
      </c>
      <c r="R10" s="133">
        <f t="shared" si="2"/>
        <v>1.242154120053748</v>
      </c>
      <c r="S10" s="133">
        <f t="shared" si="2"/>
        <v>1.2669972024548231</v>
      </c>
      <c r="T10" s="133">
        <f t="shared" si="2"/>
        <v>1.2923371465039195</v>
      </c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</row>
    <row r="11" spans="1:248" ht="14.1" hidden="1" customHeight="1">
      <c r="B11" s="134" t="s">
        <v>65</v>
      </c>
      <c r="C11" s="23" t="s">
        <v>18</v>
      </c>
      <c r="D11" s="171"/>
      <c r="E11" s="28"/>
      <c r="F11" s="28"/>
      <c r="G11" s="28">
        <v>0.02</v>
      </c>
      <c r="H11" s="28">
        <f>G11</f>
        <v>0.02</v>
      </c>
      <c r="I11" s="28">
        <f t="shared" ref="I11:R11" si="3">H11</f>
        <v>0.02</v>
      </c>
      <c r="J11" s="28">
        <f t="shared" si="3"/>
        <v>0.02</v>
      </c>
      <c r="K11" s="28">
        <f t="shared" si="3"/>
        <v>0.02</v>
      </c>
      <c r="L11" s="28">
        <f t="shared" si="3"/>
        <v>0.02</v>
      </c>
      <c r="M11" s="28">
        <f t="shared" si="3"/>
        <v>0.02</v>
      </c>
      <c r="N11" s="28">
        <f t="shared" si="3"/>
        <v>0.02</v>
      </c>
      <c r="O11" s="28">
        <f t="shared" si="3"/>
        <v>0.02</v>
      </c>
      <c r="P11" s="28">
        <f t="shared" si="3"/>
        <v>0.02</v>
      </c>
      <c r="Q11" s="28">
        <f t="shared" si="3"/>
        <v>0.02</v>
      </c>
      <c r="R11" s="28">
        <f t="shared" si="3"/>
        <v>0.02</v>
      </c>
      <c r="S11" s="28">
        <f>R11</f>
        <v>0.02</v>
      </c>
      <c r="T11" s="28">
        <f>S11</f>
        <v>0.02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</row>
    <row r="12" spans="1:248" ht="14.1" hidden="1" customHeight="1">
      <c r="B12" s="131" t="s">
        <v>104</v>
      </c>
      <c r="C12" s="23"/>
      <c r="D12" s="135"/>
      <c r="E12" s="133">
        <v>0</v>
      </c>
      <c r="F12" s="133">
        <v>1</v>
      </c>
      <c r="G12" s="133">
        <v>1</v>
      </c>
      <c r="H12" s="133">
        <f t="shared" ref="H12:T12" si="4">G12*(1+H11)</f>
        <v>1.02</v>
      </c>
      <c r="I12" s="133">
        <f t="shared" si="4"/>
        <v>1.0404</v>
      </c>
      <c r="J12" s="133">
        <f t="shared" si="4"/>
        <v>1.0612079999999999</v>
      </c>
      <c r="K12" s="133">
        <f t="shared" si="4"/>
        <v>1.08243216</v>
      </c>
      <c r="L12" s="133">
        <f t="shared" si="4"/>
        <v>1.1040808032</v>
      </c>
      <c r="M12" s="133">
        <f t="shared" si="4"/>
        <v>1.1261624192640001</v>
      </c>
      <c r="N12" s="133">
        <f t="shared" si="4"/>
        <v>1.14868566764928</v>
      </c>
      <c r="O12" s="133">
        <f t="shared" si="4"/>
        <v>1.1716593810022657</v>
      </c>
      <c r="P12" s="133">
        <f t="shared" si="4"/>
        <v>1.1950925686223111</v>
      </c>
      <c r="Q12" s="133">
        <f t="shared" si="4"/>
        <v>1.2189944199947573</v>
      </c>
      <c r="R12" s="133">
        <f t="shared" si="4"/>
        <v>1.2433743083946525</v>
      </c>
      <c r="S12" s="133">
        <f t="shared" si="4"/>
        <v>1.2682417945625455</v>
      </c>
      <c r="T12" s="133">
        <f t="shared" si="4"/>
        <v>1.2936066304537963</v>
      </c>
    </row>
    <row r="13" spans="1:248" ht="14.1" hidden="1" customHeight="1">
      <c r="B13" s="134" t="s">
        <v>66</v>
      </c>
      <c r="C13" s="23" t="s">
        <v>18</v>
      </c>
      <c r="D13" s="137"/>
      <c r="E13" s="28"/>
      <c r="F13" s="28"/>
      <c r="G13" s="28">
        <f>G11</f>
        <v>0.02</v>
      </c>
      <c r="H13" s="28">
        <f t="shared" ref="H13:R13" si="5">H11</f>
        <v>0.02</v>
      </c>
      <c r="I13" s="28">
        <f t="shared" si="5"/>
        <v>0.02</v>
      </c>
      <c r="J13" s="28">
        <f t="shared" si="5"/>
        <v>0.02</v>
      </c>
      <c r="K13" s="28">
        <f t="shared" si="5"/>
        <v>0.02</v>
      </c>
      <c r="L13" s="28">
        <f t="shared" si="5"/>
        <v>0.02</v>
      </c>
      <c r="M13" s="28">
        <f t="shared" si="5"/>
        <v>0.02</v>
      </c>
      <c r="N13" s="28">
        <f t="shared" si="5"/>
        <v>0.02</v>
      </c>
      <c r="O13" s="28">
        <f t="shared" si="5"/>
        <v>0.02</v>
      </c>
      <c r="P13" s="28">
        <f t="shared" si="5"/>
        <v>0.02</v>
      </c>
      <c r="Q13" s="28">
        <f t="shared" si="5"/>
        <v>0.02</v>
      </c>
      <c r="R13" s="28">
        <f t="shared" si="5"/>
        <v>0.02</v>
      </c>
      <c r="S13" s="28">
        <f>S11</f>
        <v>0.02</v>
      </c>
      <c r="T13" s="28">
        <f>T11</f>
        <v>0.02</v>
      </c>
    </row>
    <row r="14" spans="1:248" ht="15" hidden="1" customHeight="1" thickBot="1">
      <c r="B14" s="138" t="s">
        <v>105</v>
      </c>
      <c r="C14" s="139"/>
      <c r="D14" s="140"/>
      <c r="E14" s="141">
        <v>0</v>
      </c>
      <c r="F14" s="141">
        <v>1</v>
      </c>
      <c r="G14" s="141">
        <v>1</v>
      </c>
      <c r="H14" s="141">
        <f t="shared" ref="H14:T14" si="6">G14*(1+H13)</f>
        <v>1.02</v>
      </c>
      <c r="I14" s="141">
        <f t="shared" si="6"/>
        <v>1.0404</v>
      </c>
      <c r="J14" s="141">
        <f t="shared" si="6"/>
        <v>1.0612079999999999</v>
      </c>
      <c r="K14" s="141">
        <f t="shared" si="6"/>
        <v>1.08243216</v>
      </c>
      <c r="L14" s="141">
        <f t="shared" si="6"/>
        <v>1.1040808032</v>
      </c>
      <c r="M14" s="141">
        <f t="shared" si="6"/>
        <v>1.1261624192640001</v>
      </c>
      <c r="N14" s="141">
        <f t="shared" si="6"/>
        <v>1.14868566764928</v>
      </c>
      <c r="O14" s="141">
        <f t="shared" si="6"/>
        <v>1.1716593810022657</v>
      </c>
      <c r="P14" s="141">
        <f t="shared" si="6"/>
        <v>1.1950925686223111</v>
      </c>
      <c r="Q14" s="141">
        <f t="shared" si="6"/>
        <v>1.2189944199947573</v>
      </c>
      <c r="R14" s="141">
        <f t="shared" si="6"/>
        <v>1.2433743083946525</v>
      </c>
      <c r="S14" s="141">
        <f t="shared" si="6"/>
        <v>1.2682417945625455</v>
      </c>
      <c r="T14" s="141">
        <f t="shared" si="6"/>
        <v>1.2936066304537963</v>
      </c>
    </row>
    <row r="15" spans="1:248" ht="15" hidden="1" customHeight="1" thickTop="1">
      <c r="B15" s="107"/>
      <c r="C15" s="115"/>
    </row>
    <row r="16" spans="1:248" ht="14.1" hidden="1" customHeight="1">
      <c r="B16" s="142" t="s">
        <v>100</v>
      </c>
      <c r="C16" s="143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2:28" ht="14.1" hidden="1" customHeight="1">
      <c r="B17" s="147" t="s">
        <v>111</v>
      </c>
      <c r="C17" s="148"/>
      <c r="D17" s="149">
        <v>5.45E-2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2:28" ht="14.1" hidden="1" customHeight="1">
      <c r="B18" s="151" t="s">
        <v>126</v>
      </c>
      <c r="C18" s="152"/>
      <c r="D18" s="153">
        <v>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</row>
    <row r="19" spans="2:28" ht="14.1" hidden="1" customHeight="1">
      <c r="B19" s="120" t="s">
        <v>59</v>
      </c>
      <c r="C19" s="73"/>
      <c r="D19" s="52"/>
      <c r="E19" s="271"/>
      <c r="F19" s="271"/>
      <c r="G19" s="29">
        <v>1</v>
      </c>
      <c r="H19" s="29">
        <v>1</v>
      </c>
      <c r="I19" s="29">
        <f t="shared" ref="I19:T19" si="7">H19*(1+$D$17)</f>
        <v>1.0545</v>
      </c>
      <c r="J19" s="29">
        <f t="shared" si="7"/>
        <v>1.1119702499999999</v>
      </c>
      <c r="K19" s="29">
        <f t="shared" si="7"/>
        <v>1.172572628625</v>
      </c>
      <c r="L19" s="29">
        <f t="shared" si="7"/>
        <v>1.2364778368850624</v>
      </c>
      <c r="M19" s="29">
        <f t="shared" si="7"/>
        <v>1.3038658789952984</v>
      </c>
      <c r="N19" s="29">
        <f t="shared" si="7"/>
        <v>1.3749265694005421</v>
      </c>
      <c r="O19" s="29">
        <f t="shared" si="7"/>
        <v>1.4498600674328717</v>
      </c>
      <c r="P19" s="29">
        <f t="shared" si="7"/>
        <v>1.5288774411079631</v>
      </c>
      <c r="Q19" s="29">
        <f t="shared" si="7"/>
        <v>1.612201261648347</v>
      </c>
      <c r="R19" s="29">
        <f t="shared" si="7"/>
        <v>1.7000662304081819</v>
      </c>
      <c r="S19" s="29">
        <f t="shared" si="7"/>
        <v>1.7927198399654278</v>
      </c>
      <c r="T19" s="29">
        <f t="shared" si="7"/>
        <v>1.8904230712435437</v>
      </c>
    </row>
    <row r="20" spans="2:28" ht="15" hidden="1" customHeight="1" thickBot="1">
      <c r="B20" s="155" t="s">
        <v>43</v>
      </c>
      <c r="C20" s="156"/>
      <c r="D20" s="157"/>
      <c r="E20" s="272"/>
      <c r="F20" s="272"/>
      <c r="G20" s="141">
        <f>1/G19</f>
        <v>1</v>
      </c>
      <c r="H20" s="141">
        <f>1/H19</f>
        <v>1</v>
      </c>
      <c r="I20" s="141">
        <f t="shared" ref="I20:T20" si="8">1/I19</f>
        <v>0.94831673779042203</v>
      </c>
      <c r="J20" s="141">
        <f t="shared" si="8"/>
        <v>0.89930463517346804</v>
      </c>
      <c r="K20" s="141">
        <f>1/K19</f>
        <v>0.85282563790750876</v>
      </c>
      <c r="L20" s="141">
        <f t="shared" si="8"/>
        <v>0.80874882684448446</v>
      </c>
      <c r="M20" s="141">
        <f t="shared" si="8"/>
        <v>0.76695004916499232</v>
      </c>
      <c r="N20" s="141">
        <f t="shared" si="8"/>
        <v>0.72731156867234925</v>
      </c>
      <c r="O20" s="141">
        <f t="shared" si="8"/>
        <v>0.68972173416059679</v>
      </c>
      <c r="P20" s="141">
        <f t="shared" si="8"/>
        <v>0.6540746649223298</v>
      </c>
      <c r="Q20" s="141">
        <f t="shared" si="8"/>
        <v>0.62026995251050721</v>
      </c>
      <c r="R20" s="141">
        <f t="shared" si="8"/>
        <v>0.58821237791418413</v>
      </c>
      <c r="S20" s="141">
        <f t="shared" si="8"/>
        <v>0.557811643351526</v>
      </c>
      <c r="T20" s="141">
        <f t="shared" si="8"/>
        <v>0.52898211792463345</v>
      </c>
    </row>
    <row r="21" spans="2:28" ht="15" hidden="1" customHeight="1" thickTop="1">
      <c r="B21" s="158"/>
      <c r="C21" s="159"/>
      <c r="D21" s="160"/>
      <c r="E21" s="160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2:28">
      <c r="B22" s="161" t="s">
        <v>112</v>
      </c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2:28">
      <c r="B23" s="273" t="s">
        <v>17</v>
      </c>
      <c r="C23" s="23" t="s">
        <v>5</v>
      </c>
      <c r="D23" s="165"/>
      <c r="E23" s="27">
        <f t="shared" ref="E23:T23" si="9">E24+E25</f>
        <v>107000</v>
      </c>
      <c r="F23" s="27">
        <f t="shared" si="9"/>
        <v>107000</v>
      </c>
      <c r="G23" s="27">
        <f t="shared" si="9"/>
        <v>107000</v>
      </c>
      <c r="H23" s="27">
        <f t="shared" si="9"/>
        <v>107000</v>
      </c>
      <c r="I23" s="27">
        <f t="shared" si="9"/>
        <v>107000</v>
      </c>
      <c r="J23" s="27">
        <f t="shared" si="9"/>
        <v>107000</v>
      </c>
      <c r="K23" s="27">
        <f t="shared" si="9"/>
        <v>107000</v>
      </c>
      <c r="L23" s="27">
        <f t="shared" si="9"/>
        <v>107000</v>
      </c>
      <c r="M23" s="27">
        <f t="shared" si="9"/>
        <v>107000</v>
      </c>
      <c r="N23" s="27">
        <f t="shared" si="9"/>
        <v>107000</v>
      </c>
      <c r="O23" s="27">
        <f t="shared" si="9"/>
        <v>107000</v>
      </c>
      <c r="P23" s="27">
        <f t="shared" si="9"/>
        <v>107000</v>
      </c>
      <c r="Q23" s="27">
        <f t="shared" si="9"/>
        <v>107000</v>
      </c>
      <c r="R23" s="27">
        <f t="shared" si="9"/>
        <v>107000</v>
      </c>
      <c r="S23" s="27">
        <f t="shared" si="9"/>
        <v>107000</v>
      </c>
      <c r="T23" s="27">
        <f t="shared" si="9"/>
        <v>107000</v>
      </c>
      <c r="U23" s="66"/>
      <c r="V23" s="66"/>
      <c r="W23" s="66"/>
      <c r="X23" s="66"/>
      <c r="Y23" s="66"/>
      <c r="Z23" s="66"/>
      <c r="AA23" s="66"/>
      <c r="AB23" s="66"/>
    </row>
    <row r="24" spans="2:28" ht="14.1" hidden="1" customHeight="1" outlineLevel="1">
      <c r="B24" s="273" t="s">
        <v>195</v>
      </c>
      <c r="C24" s="23" t="s">
        <v>5</v>
      </c>
      <c r="D24" s="165"/>
      <c r="E24" s="27">
        <f>Tarbimine!D2</f>
        <v>107000</v>
      </c>
      <c r="F24" s="27">
        <f>Tarbimine!E2</f>
        <v>107000</v>
      </c>
      <c r="G24" s="27">
        <f>Tarbimine!F2</f>
        <v>107000</v>
      </c>
      <c r="H24" s="27">
        <f>Tarbimine!G2</f>
        <v>107000</v>
      </c>
      <c r="I24" s="27">
        <f>Tarbimine!H2</f>
        <v>107000</v>
      </c>
      <c r="J24" s="27">
        <f>Tarbimine!I2</f>
        <v>107000</v>
      </c>
      <c r="K24" s="27">
        <f>Tarbimine!J2</f>
        <v>107000</v>
      </c>
      <c r="L24" s="27">
        <f>Tarbimine!K2</f>
        <v>107000</v>
      </c>
      <c r="M24" s="27">
        <f>Tarbimine!L2</f>
        <v>107000</v>
      </c>
      <c r="N24" s="27">
        <f>Tarbimine!M2</f>
        <v>107000</v>
      </c>
      <c r="O24" s="27">
        <f>Tarbimine!N2</f>
        <v>107000</v>
      </c>
      <c r="P24" s="27">
        <f>Tarbimine!O2</f>
        <v>107000</v>
      </c>
      <c r="Q24" s="27">
        <f>Tarbimine!P2</f>
        <v>107000</v>
      </c>
      <c r="R24" s="27">
        <f>Tarbimine!Q2</f>
        <v>107000</v>
      </c>
      <c r="S24" s="27">
        <f>Tarbimine!R2</f>
        <v>107000</v>
      </c>
      <c r="T24" s="27">
        <f>Tarbimine!S2</f>
        <v>107000</v>
      </c>
      <c r="U24" s="66"/>
      <c r="V24" s="66"/>
      <c r="W24" s="66"/>
      <c r="X24" s="66"/>
      <c r="Y24" s="66"/>
      <c r="Z24" s="66"/>
      <c r="AA24" s="66"/>
      <c r="AB24" s="66"/>
    </row>
    <row r="25" spans="2:28" ht="14.1" hidden="1" customHeight="1" outlineLevel="1">
      <c r="B25" s="273" t="s">
        <v>196</v>
      </c>
      <c r="C25" s="23" t="s">
        <v>5</v>
      </c>
      <c r="D25" s="16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66"/>
      <c r="V25" s="66"/>
      <c r="W25" s="66"/>
      <c r="X25" s="66"/>
      <c r="Y25" s="66"/>
      <c r="Z25" s="66"/>
      <c r="AA25" s="66"/>
      <c r="AB25" s="66"/>
    </row>
    <row r="26" spans="2:28" collapsed="1">
      <c r="B26" s="273" t="s">
        <v>6</v>
      </c>
      <c r="C26" s="23" t="s">
        <v>5</v>
      </c>
      <c r="D26" s="166"/>
      <c r="E26" s="27">
        <f t="shared" ref="E26:T26" si="10">E27+E28</f>
        <v>106465</v>
      </c>
      <c r="F26" s="27">
        <f t="shared" si="10"/>
        <v>106465</v>
      </c>
      <c r="G26" s="27">
        <f t="shared" si="10"/>
        <v>106465</v>
      </c>
      <c r="H26" s="27">
        <f t="shared" si="10"/>
        <v>106465</v>
      </c>
      <c r="I26" s="27">
        <f t="shared" si="10"/>
        <v>106465</v>
      </c>
      <c r="J26" s="27">
        <f t="shared" si="10"/>
        <v>106465</v>
      </c>
      <c r="K26" s="27">
        <f t="shared" si="10"/>
        <v>106465</v>
      </c>
      <c r="L26" s="27">
        <f t="shared" si="10"/>
        <v>106465</v>
      </c>
      <c r="M26" s="27">
        <f t="shared" si="10"/>
        <v>106465</v>
      </c>
      <c r="N26" s="27">
        <f t="shared" si="10"/>
        <v>106465</v>
      </c>
      <c r="O26" s="27">
        <f t="shared" si="10"/>
        <v>106465</v>
      </c>
      <c r="P26" s="27">
        <f t="shared" si="10"/>
        <v>106465</v>
      </c>
      <c r="Q26" s="27">
        <f t="shared" si="10"/>
        <v>106465</v>
      </c>
      <c r="R26" s="27">
        <f t="shared" si="10"/>
        <v>106465</v>
      </c>
      <c r="S26" s="27">
        <f t="shared" si="10"/>
        <v>106465</v>
      </c>
      <c r="T26" s="27">
        <f t="shared" si="10"/>
        <v>106465</v>
      </c>
      <c r="U26" s="9"/>
      <c r="V26" s="9"/>
      <c r="W26" s="9"/>
      <c r="X26" s="9"/>
      <c r="Y26" s="9"/>
      <c r="Z26" s="9"/>
      <c r="AA26" s="9"/>
      <c r="AB26" s="9"/>
    </row>
    <row r="27" spans="2:28" ht="15" hidden="1" customHeight="1" outlineLevel="1" thickBot="1">
      <c r="B27" s="273" t="s">
        <v>195</v>
      </c>
      <c r="C27" s="23" t="s">
        <v>5</v>
      </c>
      <c r="D27" s="274"/>
      <c r="E27" s="27">
        <f>Tarbimine!D5</f>
        <v>106465</v>
      </c>
      <c r="F27" s="27">
        <f>Tarbimine!E5</f>
        <v>106465</v>
      </c>
      <c r="G27" s="27">
        <f>Tarbimine!F5</f>
        <v>106465</v>
      </c>
      <c r="H27" s="27">
        <f>Tarbimine!G5</f>
        <v>106465</v>
      </c>
      <c r="I27" s="27">
        <f>Tarbimine!H5</f>
        <v>106465</v>
      </c>
      <c r="J27" s="27">
        <f>Tarbimine!I5</f>
        <v>106465</v>
      </c>
      <c r="K27" s="27">
        <f>Tarbimine!J5</f>
        <v>106465</v>
      </c>
      <c r="L27" s="27">
        <f>Tarbimine!K5</f>
        <v>106465</v>
      </c>
      <c r="M27" s="27">
        <f>Tarbimine!L5</f>
        <v>106465</v>
      </c>
      <c r="N27" s="27">
        <f>Tarbimine!M5</f>
        <v>106465</v>
      </c>
      <c r="O27" s="27">
        <f>Tarbimine!N5</f>
        <v>106465</v>
      </c>
      <c r="P27" s="27">
        <f>Tarbimine!O5</f>
        <v>106465</v>
      </c>
      <c r="Q27" s="27">
        <f>Tarbimine!P5</f>
        <v>106465</v>
      </c>
      <c r="R27" s="27">
        <f>Tarbimine!Q5</f>
        <v>106465</v>
      </c>
      <c r="S27" s="27">
        <f>Tarbimine!R5</f>
        <v>106465</v>
      </c>
      <c r="T27" s="27">
        <f>Tarbimine!S5</f>
        <v>106465</v>
      </c>
      <c r="U27" s="9"/>
      <c r="V27" s="9"/>
      <c r="W27" s="9"/>
      <c r="X27" s="9"/>
      <c r="Y27" s="9"/>
      <c r="Z27" s="9"/>
      <c r="AA27" s="9"/>
      <c r="AB27" s="9"/>
    </row>
    <row r="28" spans="2:28" ht="15" hidden="1" customHeight="1" outlineLevel="1" thickBot="1">
      <c r="B28" s="273" t="s">
        <v>196</v>
      </c>
      <c r="C28" s="23" t="s">
        <v>5</v>
      </c>
      <c r="D28" s="27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9"/>
      <c r="V28" s="9"/>
      <c r="W28" s="9"/>
      <c r="X28" s="9"/>
      <c r="Y28" s="9"/>
      <c r="Z28" s="9"/>
      <c r="AA28" s="9"/>
      <c r="AB28" s="9"/>
    </row>
    <row r="29" spans="2:28" collapsed="1">
      <c r="B29" s="273" t="s">
        <v>7</v>
      </c>
      <c r="C29" s="23" t="s">
        <v>5</v>
      </c>
      <c r="D29" s="165"/>
      <c r="E29" s="27">
        <f t="shared" ref="E29:T29" si="11">E30+E31</f>
        <v>106465</v>
      </c>
      <c r="F29" s="27">
        <f t="shared" si="11"/>
        <v>106465</v>
      </c>
      <c r="G29" s="27">
        <f t="shared" si="11"/>
        <v>106465</v>
      </c>
      <c r="H29" s="27">
        <f t="shared" si="11"/>
        <v>106465</v>
      </c>
      <c r="I29" s="27">
        <f t="shared" si="11"/>
        <v>106465</v>
      </c>
      <c r="J29" s="27">
        <f t="shared" si="11"/>
        <v>106465</v>
      </c>
      <c r="K29" s="27">
        <f t="shared" si="11"/>
        <v>106465</v>
      </c>
      <c r="L29" s="27">
        <f t="shared" si="11"/>
        <v>106465</v>
      </c>
      <c r="M29" s="27">
        <f t="shared" si="11"/>
        <v>106465</v>
      </c>
      <c r="N29" s="27">
        <f t="shared" si="11"/>
        <v>106465</v>
      </c>
      <c r="O29" s="27">
        <f t="shared" si="11"/>
        <v>106465</v>
      </c>
      <c r="P29" s="27">
        <f t="shared" si="11"/>
        <v>106465</v>
      </c>
      <c r="Q29" s="27">
        <f t="shared" si="11"/>
        <v>106465</v>
      </c>
      <c r="R29" s="27">
        <f t="shared" si="11"/>
        <v>106465</v>
      </c>
      <c r="S29" s="27">
        <f t="shared" si="11"/>
        <v>106465</v>
      </c>
      <c r="T29" s="27">
        <f t="shared" si="11"/>
        <v>106465</v>
      </c>
      <c r="U29" s="9"/>
      <c r="V29" s="9"/>
      <c r="W29" s="9"/>
      <c r="X29" s="9"/>
      <c r="Y29" s="9"/>
      <c r="Z29" s="9"/>
      <c r="AA29" s="9"/>
      <c r="AB29" s="9"/>
    </row>
    <row r="30" spans="2:28" ht="15" hidden="1" customHeight="1" outlineLevel="1" thickBot="1">
      <c r="B30" s="273" t="s">
        <v>195</v>
      </c>
      <c r="C30" s="23" t="s">
        <v>5</v>
      </c>
      <c r="D30" s="274"/>
      <c r="E30" s="27">
        <f>Tarbimine!D18</f>
        <v>106465</v>
      </c>
      <c r="F30" s="27">
        <f>Tarbimine!E18</f>
        <v>106465</v>
      </c>
      <c r="G30" s="27">
        <f>Tarbimine!F18</f>
        <v>106465</v>
      </c>
      <c r="H30" s="27">
        <f>Tarbimine!G18</f>
        <v>106465</v>
      </c>
      <c r="I30" s="27">
        <f>Tarbimine!H18</f>
        <v>106465</v>
      </c>
      <c r="J30" s="27">
        <f>Tarbimine!I18</f>
        <v>106465</v>
      </c>
      <c r="K30" s="27">
        <f>Tarbimine!J18</f>
        <v>106465</v>
      </c>
      <c r="L30" s="27">
        <f>Tarbimine!K18</f>
        <v>106465</v>
      </c>
      <c r="M30" s="27">
        <f>Tarbimine!L18</f>
        <v>106465</v>
      </c>
      <c r="N30" s="27">
        <f>Tarbimine!M18</f>
        <v>106465</v>
      </c>
      <c r="O30" s="27">
        <f>Tarbimine!N18</f>
        <v>106465</v>
      </c>
      <c r="P30" s="27">
        <f>Tarbimine!O18</f>
        <v>106465</v>
      </c>
      <c r="Q30" s="27">
        <f>Tarbimine!P18</f>
        <v>106465</v>
      </c>
      <c r="R30" s="27">
        <f>Tarbimine!Q18</f>
        <v>106465</v>
      </c>
      <c r="S30" s="27">
        <f>Tarbimine!R18</f>
        <v>106465</v>
      </c>
      <c r="T30" s="27">
        <f>Tarbimine!S18</f>
        <v>106465</v>
      </c>
      <c r="U30" s="9"/>
      <c r="V30" s="9"/>
      <c r="W30" s="9"/>
      <c r="X30" s="9"/>
      <c r="Y30" s="9"/>
      <c r="Z30" s="9"/>
      <c r="AA30" s="9"/>
      <c r="AB30" s="9"/>
    </row>
    <row r="31" spans="2:28" ht="15" hidden="1" customHeight="1" outlineLevel="1" thickBot="1">
      <c r="B31" s="273" t="s">
        <v>196</v>
      </c>
      <c r="C31" s="23" t="s">
        <v>5</v>
      </c>
      <c r="D31" s="27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9"/>
      <c r="V31" s="9"/>
      <c r="W31" s="9"/>
      <c r="X31" s="9"/>
      <c r="Y31" s="9"/>
      <c r="Z31" s="9"/>
      <c r="AA31" s="9"/>
      <c r="AB31" s="9"/>
    </row>
    <row r="32" spans="2:28" collapsed="1">
      <c r="B32" s="273" t="s">
        <v>8</v>
      </c>
      <c r="C32" s="23" t="s">
        <v>9</v>
      </c>
      <c r="D32" s="275"/>
      <c r="E32" s="27">
        <f>E35/365*1000/E26</f>
        <v>83.10386653533962</v>
      </c>
      <c r="F32" s="27">
        <f t="shared" ref="F32:R32" si="12">F35/365*1000/F26</f>
        <v>88.760972961079872</v>
      </c>
      <c r="G32" s="306">
        <f>G35/365*1000/G26</f>
        <v>85.695212717022571</v>
      </c>
      <c r="H32" s="27">
        <f t="shared" si="12"/>
        <v>89.650801715014708</v>
      </c>
      <c r="I32" s="27">
        <f t="shared" si="12"/>
        <v>90.099055723589771</v>
      </c>
      <c r="J32" s="27">
        <f t="shared" si="12"/>
        <v>90.549551002207707</v>
      </c>
      <c r="K32" s="27">
        <f t="shared" si="12"/>
        <v>91.002298757218739</v>
      </c>
      <c r="L32" s="27">
        <f t="shared" si="12"/>
        <v>91.457310251004813</v>
      </c>
      <c r="M32" s="27">
        <f t="shared" si="12"/>
        <v>91.914596802259823</v>
      </c>
      <c r="N32" s="27">
        <f t="shared" si="12"/>
        <v>92.374169786271111</v>
      </c>
      <c r="O32" s="27">
        <f t="shared" si="12"/>
        <v>92.836040635202451</v>
      </c>
      <c r="P32" s="27">
        <f t="shared" si="12"/>
        <v>93.300220838378465</v>
      </c>
      <c r="Q32" s="27">
        <f t="shared" si="12"/>
        <v>93.766721942570328</v>
      </c>
      <c r="R32" s="27">
        <f t="shared" si="12"/>
        <v>94.235555552283174</v>
      </c>
      <c r="S32" s="27">
        <f>S35/365*1000/S26</f>
        <v>94.706733330044585</v>
      </c>
      <c r="T32" s="27">
        <f>T35/365*1000/T26</f>
        <v>95.180266996694797</v>
      </c>
      <c r="U32" s="9"/>
      <c r="V32" s="9"/>
      <c r="W32" s="9"/>
      <c r="X32" s="9"/>
      <c r="Y32" s="9"/>
      <c r="Z32" s="9"/>
      <c r="AA32" s="9"/>
      <c r="AB32" s="9"/>
    </row>
    <row r="33" spans="2:28" ht="14.1" hidden="1" customHeight="1">
      <c r="B33" s="276" t="s">
        <v>73</v>
      </c>
      <c r="C33" s="25" t="s">
        <v>74</v>
      </c>
      <c r="D33" s="16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9"/>
      <c r="V33" s="9"/>
      <c r="W33" s="9"/>
      <c r="X33" s="9"/>
      <c r="Y33" s="9"/>
      <c r="Z33" s="9"/>
      <c r="AA33" s="9"/>
      <c r="AB33" s="9"/>
    </row>
    <row r="34" spans="2:28">
      <c r="B34" s="161" t="s">
        <v>113</v>
      </c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12"/>
      <c r="V34" s="112"/>
      <c r="W34" s="112"/>
      <c r="X34" s="112"/>
      <c r="Y34" s="112"/>
      <c r="Z34" s="112"/>
      <c r="AA34" s="112"/>
      <c r="AB34" s="112"/>
    </row>
    <row r="35" spans="2:28" outlineLevel="1">
      <c r="B35" s="170" t="s">
        <v>110</v>
      </c>
      <c r="C35" s="23" t="s">
        <v>11</v>
      </c>
      <c r="D35" s="165"/>
      <c r="E35" s="27">
        <f>Tarbimine!D8</f>
        <v>3229393.4</v>
      </c>
      <c r="F35" s="27">
        <f>Tarbimine!E8</f>
        <v>3449227</v>
      </c>
      <c r="G35" s="27">
        <f>Tarbimine!F8</f>
        <v>3330092.4</v>
      </c>
      <c r="H35" s="27">
        <f>Tarbimine!G8</f>
        <v>3483805.5006749998</v>
      </c>
      <c r="I35" s="27">
        <f>Tarbimine!H8</f>
        <v>3501224.5281783743</v>
      </c>
      <c r="J35" s="27">
        <f>Tarbimine!I8</f>
        <v>3518730.6508192657</v>
      </c>
      <c r="K35" s="27">
        <f>Tarbimine!J8</f>
        <v>3536324.3040733612</v>
      </c>
      <c r="L35" s="27">
        <f>Tarbimine!K8</f>
        <v>3554005.9255937277</v>
      </c>
      <c r="M35" s="27">
        <f>Tarbimine!L8</f>
        <v>3571775.9552216958</v>
      </c>
      <c r="N35" s="27">
        <f>Tarbimine!M8</f>
        <v>3589634.8349978039</v>
      </c>
      <c r="O35" s="27">
        <f>Tarbimine!N8</f>
        <v>3607583.0091727925</v>
      </c>
      <c r="P35" s="27">
        <f>Tarbimine!O8</f>
        <v>3625620.9242186565</v>
      </c>
      <c r="Q35" s="27">
        <f>Tarbimine!P8</f>
        <v>3643749.0288397488</v>
      </c>
      <c r="R35" s="27">
        <f>Tarbimine!Q8</f>
        <v>3661967.7739839475</v>
      </c>
      <c r="S35" s="27">
        <f>Tarbimine!R8</f>
        <v>3680277.612853867</v>
      </c>
      <c r="T35" s="27">
        <f>Tarbimine!S8</f>
        <v>3698679.000918136</v>
      </c>
      <c r="U35" s="9"/>
      <c r="V35" s="9"/>
      <c r="W35" s="9"/>
      <c r="X35" s="9"/>
      <c r="Y35" s="9"/>
      <c r="Z35" s="9"/>
      <c r="AA35" s="9"/>
      <c r="AB35" s="9"/>
    </row>
    <row r="36" spans="2:28" outlineLevel="1">
      <c r="B36" s="170" t="s">
        <v>75</v>
      </c>
      <c r="C36" s="23" t="s">
        <v>11</v>
      </c>
      <c r="D36" s="171"/>
      <c r="E36" s="27">
        <f>Tarbimine!D9</f>
        <v>1642616.2</v>
      </c>
      <c r="F36" s="27">
        <f>Tarbimine!E9</f>
        <v>1458830</v>
      </c>
      <c r="G36" s="27">
        <f>Tarbimine!F9</f>
        <v>1606933.3</v>
      </c>
      <c r="H36" s="27">
        <f>Tarbimine!G9</f>
        <v>1606933.3</v>
      </c>
      <c r="I36" s="27">
        <f>Tarbimine!H9</f>
        <v>1606933.3</v>
      </c>
      <c r="J36" s="27">
        <f>Tarbimine!I9</f>
        <v>1606933.3</v>
      </c>
      <c r="K36" s="27">
        <f>Tarbimine!J9</f>
        <v>1606933.3</v>
      </c>
      <c r="L36" s="27">
        <f>Tarbimine!K9</f>
        <v>1606933.3</v>
      </c>
      <c r="M36" s="27">
        <f>Tarbimine!L9</f>
        <v>1606933.3</v>
      </c>
      <c r="N36" s="27">
        <f>Tarbimine!M9</f>
        <v>1606933.3</v>
      </c>
      <c r="O36" s="27">
        <f>Tarbimine!N9</f>
        <v>1606933.3</v>
      </c>
      <c r="P36" s="27">
        <f>Tarbimine!O9</f>
        <v>1606933.3</v>
      </c>
      <c r="Q36" s="27">
        <f>Tarbimine!P9</f>
        <v>1606933.3</v>
      </c>
      <c r="R36" s="27">
        <f>Tarbimine!Q9</f>
        <v>1606933.3</v>
      </c>
      <c r="S36" s="27">
        <f>Tarbimine!R9</f>
        <v>1606933.3</v>
      </c>
      <c r="T36" s="27">
        <f>Tarbimine!S9</f>
        <v>1606933.3</v>
      </c>
      <c r="U36" s="9"/>
      <c r="V36" s="9"/>
      <c r="W36" s="9"/>
      <c r="X36" s="9"/>
      <c r="Y36" s="9"/>
      <c r="Z36" s="9"/>
      <c r="AA36" s="9"/>
      <c r="AB36" s="9"/>
    </row>
    <row r="37" spans="2:28">
      <c r="B37" s="172" t="s">
        <v>116</v>
      </c>
      <c r="C37" s="23" t="s">
        <v>11</v>
      </c>
      <c r="D37" s="165"/>
      <c r="E37" s="27">
        <f>E35+E36</f>
        <v>4872009.5999999996</v>
      </c>
      <c r="F37" s="27">
        <f>F35+F36</f>
        <v>4908057</v>
      </c>
      <c r="G37" s="27">
        <f>G35+G36</f>
        <v>4937025.7</v>
      </c>
      <c r="H37" s="27">
        <f>H35+H36</f>
        <v>5090738.8006750001</v>
      </c>
      <c r="I37" s="27">
        <f t="shared" ref="I37:T37" si="13">I35+I36</f>
        <v>5108157.8281783741</v>
      </c>
      <c r="J37" s="27">
        <f>J35+J36</f>
        <v>5125663.950819266</v>
      </c>
      <c r="K37" s="27">
        <f t="shared" si="13"/>
        <v>5143257.6040733615</v>
      </c>
      <c r="L37" s="27">
        <f t="shared" si="13"/>
        <v>5160939.225593728</v>
      </c>
      <c r="M37" s="27">
        <f t="shared" si="13"/>
        <v>5178709.2552216956</v>
      </c>
      <c r="N37" s="27">
        <f t="shared" si="13"/>
        <v>5196568.1349978037</v>
      </c>
      <c r="O37" s="27">
        <f t="shared" si="13"/>
        <v>5214516.3091727924</v>
      </c>
      <c r="P37" s="27">
        <f t="shared" si="13"/>
        <v>5232554.2242186563</v>
      </c>
      <c r="Q37" s="27">
        <f t="shared" si="13"/>
        <v>5250682.3288397491</v>
      </c>
      <c r="R37" s="27">
        <f t="shared" si="13"/>
        <v>5268901.0739839477</v>
      </c>
      <c r="S37" s="27">
        <f t="shared" si="13"/>
        <v>5287210.9128538668</v>
      </c>
      <c r="T37" s="27">
        <f t="shared" si="13"/>
        <v>5305612.3009181358</v>
      </c>
      <c r="U37" s="9"/>
      <c r="V37" s="9"/>
      <c r="W37" s="9"/>
      <c r="X37" s="9"/>
      <c r="Y37" s="9"/>
      <c r="Z37" s="9"/>
      <c r="AA37" s="9"/>
      <c r="AB37" s="9"/>
    </row>
    <row r="38" spans="2:28" s="174" customFormat="1">
      <c r="B38" s="164" t="s">
        <v>22</v>
      </c>
      <c r="C38" s="23" t="s">
        <v>18</v>
      </c>
      <c r="D38" s="173"/>
      <c r="E38" s="28">
        <f t="shared" ref="E38:R38" si="14">(E39-E37)/E39</f>
        <v>0.1135014984196995</v>
      </c>
      <c r="F38" s="28">
        <f t="shared" si="14"/>
        <v>0.10416547266038957</v>
      </c>
      <c r="G38" s="28">
        <f t="shared" si="14"/>
        <v>0.1108495421898525</v>
      </c>
      <c r="H38" s="28">
        <f t="shared" si="14"/>
        <v>0.15000000000000005</v>
      </c>
      <c r="I38" s="28">
        <f t="shared" si="14"/>
        <v>0.15</v>
      </c>
      <c r="J38" s="28">
        <f t="shared" si="14"/>
        <v>0.15000000000000008</v>
      </c>
      <c r="K38" s="28">
        <f t="shared" si="14"/>
        <v>0.15000000000000005</v>
      </c>
      <c r="L38" s="28">
        <f t="shared" si="14"/>
        <v>0.15000000000000005</v>
      </c>
      <c r="M38" s="28">
        <f t="shared" si="14"/>
        <v>0.15000000000000005</v>
      </c>
      <c r="N38" s="28">
        <f t="shared" si="14"/>
        <v>0.15</v>
      </c>
      <c r="O38" s="28">
        <f t="shared" si="14"/>
        <v>0.15000000000000005</v>
      </c>
      <c r="P38" s="28">
        <f t="shared" si="14"/>
        <v>0.15</v>
      </c>
      <c r="Q38" s="28">
        <f t="shared" si="14"/>
        <v>0.15000000000000008</v>
      </c>
      <c r="R38" s="28">
        <f t="shared" si="14"/>
        <v>0.15</v>
      </c>
      <c r="S38" s="28">
        <f>(S39-S37)/S39</f>
        <v>0.15</v>
      </c>
      <c r="T38" s="28">
        <f>(T39-T37)/T39</f>
        <v>0.15000000000000008</v>
      </c>
      <c r="U38" s="10"/>
      <c r="V38" s="10"/>
      <c r="W38" s="10"/>
      <c r="X38" s="10"/>
      <c r="Y38" s="10"/>
      <c r="Z38" s="10"/>
      <c r="AA38" s="10"/>
      <c r="AB38" s="10"/>
    </row>
    <row r="39" spans="2:28">
      <c r="B39" s="168" t="s">
        <v>10</v>
      </c>
      <c r="C39" s="25" t="s">
        <v>11</v>
      </c>
      <c r="D39" s="169"/>
      <c r="E39" s="27">
        <f>Tarbimine!D12</f>
        <v>5495790</v>
      </c>
      <c r="F39" s="27">
        <f>Tarbimine!E12</f>
        <v>5478754</v>
      </c>
      <c r="G39" s="27">
        <f>Tarbimine!F12</f>
        <v>5552520</v>
      </c>
      <c r="H39" s="27">
        <f>Tarbimine!G12</f>
        <v>5989104.4713823535</v>
      </c>
      <c r="I39" s="27">
        <f>Tarbimine!H12</f>
        <v>6009597.4449157342</v>
      </c>
      <c r="J39" s="27">
        <f>Tarbimine!I12</f>
        <v>6030192.8833167842</v>
      </c>
      <c r="K39" s="27">
        <f>Tarbimine!J12</f>
        <v>6050891.2989098374</v>
      </c>
      <c r="L39" s="27">
        <f>Tarbimine!K12</f>
        <v>6071693.2065808568</v>
      </c>
      <c r="M39" s="27">
        <f>Tarbimine!L12</f>
        <v>6092599.1237902306</v>
      </c>
      <c r="N39" s="27">
        <f>Tarbimine!M12</f>
        <v>6113609.5705856513</v>
      </c>
      <c r="O39" s="27">
        <f>Tarbimine!N12</f>
        <v>6134725.0696150502</v>
      </c>
      <c r="P39" s="27">
        <f>Tarbimine!O12</f>
        <v>6155946.1461395957</v>
      </c>
      <c r="Q39" s="27">
        <f>Tarbimine!P12</f>
        <v>6177273.3280467642</v>
      </c>
      <c r="R39" s="27">
        <f>Tarbimine!Q12</f>
        <v>6198707.1458634678</v>
      </c>
      <c r="S39" s="27">
        <f>Tarbimine!R12</f>
        <v>6220248.132769255</v>
      </c>
      <c r="T39" s="27">
        <f>Tarbimine!S12</f>
        <v>6241896.8246095721</v>
      </c>
      <c r="U39" s="9"/>
      <c r="V39" s="9"/>
      <c r="W39" s="9"/>
      <c r="X39" s="9"/>
      <c r="Y39" s="9"/>
      <c r="Z39" s="9"/>
      <c r="AA39" s="9"/>
      <c r="AB39" s="9"/>
    </row>
    <row r="40" spans="2:28">
      <c r="B40" s="161" t="s">
        <v>114</v>
      </c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9"/>
      <c r="V40" s="9"/>
      <c r="W40" s="9"/>
      <c r="X40" s="9"/>
      <c r="Y40" s="9"/>
      <c r="Z40" s="9"/>
      <c r="AA40" s="9"/>
      <c r="AB40" s="9"/>
    </row>
    <row r="41" spans="2:28" outlineLevel="1">
      <c r="B41" s="170" t="s">
        <v>117</v>
      </c>
      <c r="C41" s="23" t="s">
        <v>11</v>
      </c>
      <c r="D41" s="165"/>
      <c r="E41" s="27">
        <f>Tarbimine!D21</f>
        <v>3233806.8000000003</v>
      </c>
      <c r="F41" s="27">
        <f>Tarbimine!E21</f>
        <v>3447443</v>
      </c>
      <c r="G41" s="27">
        <f>Tarbimine!F21</f>
        <v>3330815.4</v>
      </c>
      <c r="H41" s="27">
        <f>Tarbimine!G21</f>
        <v>3482003.6160749993</v>
      </c>
      <c r="I41" s="27">
        <f>Tarbimine!H21</f>
        <v>3499413.6341553736</v>
      </c>
      <c r="J41" s="27">
        <f>Tarbimine!I21</f>
        <v>3516910.7023261501</v>
      </c>
      <c r="K41" s="27">
        <f>Tarbimine!J21</f>
        <v>3534495.2558377809</v>
      </c>
      <c r="L41" s="27">
        <f>Tarbimine!K21</f>
        <v>3552167.7321169688</v>
      </c>
      <c r="M41" s="27">
        <f>Tarbimine!L21</f>
        <v>3569928.5707775536</v>
      </c>
      <c r="N41" s="27">
        <f>Tarbimine!M21</f>
        <v>3587778.2136314404</v>
      </c>
      <c r="O41" s="27">
        <f>Tarbimine!N21</f>
        <v>3605717.1046995977</v>
      </c>
      <c r="P41" s="27">
        <f>Tarbimine!O21</f>
        <v>3623745.6902230955</v>
      </c>
      <c r="Q41" s="27">
        <f>Tarbimine!P21</f>
        <v>3641864.4186742106</v>
      </c>
      <c r="R41" s="27">
        <f>Tarbimine!Q21</f>
        <v>3660073.7407675809</v>
      </c>
      <c r="S41" s="27">
        <f>Tarbimine!R21</f>
        <v>3678374.1094714189</v>
      </c>
      <c r="T41" s="27">
        <f>Tarbimine!S21</f>
        <v>3696765.9800187754</v>
      </c>
      <c r="U41" s="9"/>
      <c r="V41" s="9"/>
      <c r="W41" s="9"/>
      <c r="X41" s="9"/>
      <c r="Y41" s="9"/>
      <c r="Z41" s="9"/>
      <c r="AA41" s="9"/>
      <c r="AB41" s="9"/>
    </row>
    <row r="42" spans="2:28" outlineLevel="1">
      <c r="B42" s="170" t="s">
        <v>118</v>
      </c>
      <c r="C42" s="23" t="s">
        <v>11</v>
      </c>
      <c r="D42" s="171"/>
      <c r="E42" s="27">
        <f>Tarbimine!D22</f>
        <v>2057026.6</v>
      </c>
      <c r="F42" s="27">
        <f>Tarbimine!E22</f>
        <v>1865272</v>
      </c>
      <c r="G42" s="27">
        <f>Tarbimine!F22</f>
        <v>2008167.4</v>
      </c>
      <c r="H42" s="27">
        <f>Tarbimine!G22</f>
        <v>2008167.4</v>
      </c>
      <c r="I42" s="27">
        <f>Tarbimine!H22</f>
        <v>2008167.4</v>
      </c>
      <c r="J42" s="27">
        <f>Tarbimine!I22</f>
        <v>2008167.4</v>
      </c>
      <c r="K42" s="27">
        <f>Tarbimine!J22</f>
        <v>2008167.4</v>
      </c>
      <c r="L42" s="27">
        <f>Tarbimine!K22</f>
        <v>2008167.4</v>
      </c>
      <c r="M42" s="27">
        <f>Tarbimine!L22</f>
        <v>2008167.4</v>
      </c>
      <c r="N42" s="27">
        <f>Tarbimine!M22</f>
        <v>2008167.4</v>
      </c>
      <c r="O42" s="27">
        <f>Tarbimine!N22</f>
        <v>2008167.4</v>
      </c>
      <c r="P42" s="27">
        <f>Tarbimine!O22</f>
        <v>2008167.4</v>
      </c>
      <c r="Q42" s="27">
        <f>Tarbimine!P22</f>
        <v>2008167.4</v>
      </c>
      <c r="R42" s="27">
        <f>Tarbimine!Q22</f>
        <v>2008167.4</v>
      </c>
      <c r="S42" s="27">
        <f>Tarbimine!R22</f>
        <v>2008167.4</v>
      </c>
      <c r="T42" s="27">
        <f>Tarbimine!S22</f>
        <v>2008167.4</v>
      </c>
      <c r="U42" s="9"/>
      <c r="V42" s="9"/>
      <c r="W42" s="9"/>
      <c r="X42" s="9"/>
      <c r="Y42" s="9"/>
      <c r="Z42" s="9"/>
      <c r="AA42" s="9"/>
      <c r="AB42" s="9"/>
    </row>
    <row r="43" spans="2:28">
      <c r="B43" s="172" t="s">
        <v>119</v>
      </c>
      <c r="C43" s="23" t="s">
        <v>11</v>
      </c>
      <c r="D43" s="165"/>
      <c r="E43" s="27">
        <f>E41+E42</f>
        <v>5290833.4000000004</v>
      </c>
      <c r="F43" s="27">
        <f>F41+F42</f>
        <v>5312715</v>
      </c>
      <c r="G43" s="27">
        <f t="shared" ref="G43:T43" si="15">G41+G42</f>
        <v>5338982.8</v>
      </c>
      <c r="H43" s="27">
        <f t="shared" si="15"/>
        <v>5490171.0160749992</v>
      </c>
      <c r="I43" s="27">
        <f t="shared" si="15"/>
        <v>5507581.0341553735</v>
      </c>
      <c r="J43" s="27">
        <f t="shared" si="15"/>
        <v>5525078.1023261501</v>
      </c>
      <c r="K43" s="27">
        <f t="shared" si="15"/>
        <v>5542662.6558377808</v>
      </c>
      <c r="L43" s="27">
        <f t="shared" si="15"/>
        <v>5560335.1321169687</v>
      </c>
      <c r="M43" s="27">
        <f t="shared" si="15"/>
        <v>5578095.9707775535</v>
      </c>
      <c r="N43" s="27">
        <f t="shared" si="15"/>
        <v>5595945.6136314403</v>
      </c>
      <c r="O43" s="27">
        <f t="shared" si="15"/>
        <v>5613884.5046995971</v>
      </c>
      <c r="P43" s="27">
        <f t="shared" si="15"/>
        <v>5631913.0902230954</v>
      </c>
      <c r="Q43" s="27">
        <f t="shared" si="15"/>
        <v>5650031.8186742105</v>
      </c>
      <c r="R43" s="27">
        <f t="shared" si="15"/>
        <v>5668241.1407675808</v>
      </c>
      <c r="S43" s="27">
        <f t="shared" si="15"/>
        <v>5686541.5094714183</v>
      </c>
      <c r="T43" s="27">
        <f t="shared" si="15"/>
        <v>5704933.3800187754</v>
      </c>
      <c r="U43" s="9"/>
      <c r="V43" s="9"/>
      <c r="W43" s="9"/>
      <c r="X43" s="9"/>
      <c r="Y43" s="9"/>
      <c r="Z43" s="9"/>
      <c r="AA43" s="9"/>
      <c r="AB43" s="9"/>
    </row>
    <row r="44" spans="2:28" s="174" customFormat="1">
      <c r="B44" s="164" t="s">
        <v>23</v>
      </c>
      <c r="C44" s="23" t="s">
        <v>18</v>
      </c>
      <c r="D44" s="173"/>
      <c r="E44" s="28">
        <f t="shared" ref="E44:R44" si="16">(E45-E43)/E45</f>
        <v>0.41580589084070507</v>
      </c>
      <c r="F44" s="28">
        <f t="shared" si="16"/>
        <v>0.39632128248100379</v>
      </c>
      <c r="G44" s="28">
        <f t="shared" si="16"/>
        <v>0.43202310638297875</v>
      </c>
      <c r="H44" s="28">
        <f t="shared" si="16"/>
        <v>0.40401964653983941</v>
      </c>
      <c r="I44" s="28">
        <f t="shared" si="16"/>
        <v>0.38992828407541036</v>
      </c>
      <c r="J44" s="28">
        <f t="shared" si="16"/>
        <v>0.37550014640486795</v>
      </c>
      <c r="K44" s="28">
        <f t="shared" si="16"/>
        <v>0.36072710555512022</v>
      </c>
      <c r="L44" s="28">
        <f t="shared" si="16"/>
        <v>0.34560083566052024</v>
      </c>
      <c r="M44" s="28">
        <f t="shared" si="16"/>
        <v>0.33011280810751803</v>
      </c>
      <c r="N44" s="28">
        <f t="shared" si="16"/>
        <v>0.31425428655939125</v>
      </c>
      <c r="O44" s="28">
        <f t="shared" si="16"/>
        <v>0.29801632185807186</v>
      </c>
      <c r="P44" s="28">
        <f t="shared" si="16"/>
        <v>0.28138974680001783</v>
      </c>
      <c r="Q44" s="28">
        <f t="shared" si="16"/>
        <v>0.26436517078299965</v>
      </c>
      <c r="R44" s="28">
        <f t="shared" si="16"/>
        <v>0.24693297432059369</v>
      </c>
      <c r="S44" s="28">
        <f>(S45-S43)/S45</f>
        <v>0.22908330342109523</v>
      </c>
      <c r="T44" s="28">
        <f>(T45-T43)/T45</f>
        <v>0.21080606382748157</v>
      </c>
      <c r="U44" s="10"/>
      <c r="V44" s="10"/>
      <c r="W44" s="10"/>
      <c r="X44" s="10"/>
      <c r="Y44" s="10"/>
      <c r="Z44" s="10"/>
      <c r="AA44" s="10"/>
      <c r="AB44" s="10"/>
    </row>
    <row r="45" spans="2:28">
      <c r="B45" s="168" t="s">
        <v>12</v>
      </c>
      <c r="C45" s="25" t="s">
        <v>11</v>
      </c>
      <c r="D45" s="169"/>
      <c r="E45" s="27">
        <f>Tarbimine!D25</f>
        <v>9056636</v>
      </c>
      <c r="F45" s="27">
        <f>Tarbimine!E25</f>
        <v>8800567</v>
      </c>
      <c r="G45" s="27">
        <f>Tarbimine!F25</f>
        <v>9400000</v>
      </c>
      <c r="H45" s="27">
        <f>Tarbimine!G25</f>
        <v>9212000</v>
      </c>
      <c r="I45" s="27">
        <f>Tarbimine!H25</f>
        <v>9027760</v>
      </c>
      <c r="J45" s="27">
        <f>Tarbimine!I25</f>
        <v>8847204.8000000007</v>
      </c>
      <c r="K45" s="27">
        <f>Tarbimine!J25</f>
        <v>8670260.7039999999</v>
      </c>
      <c r="L45" s="27">
        <f>Tarbimine!K25</f>
        <v>8496855.4899199996</v>
      </c>
      <c r="M45" s="27">
        <f>Tarbimine!L25</f>
        <v>8326918.3801215999</v>
      </c>
      <c r="N45" s="27">
        <f>Tarbimine!M25</f>
        <v>8160380.0125191677</v>
      </c>
      <c r="O45" s="27">
        <f>Tarbimine!N25</f>
        <v>7997172.4122687839</v>
      </c>
      <c r="P45" s="27">
        <f>Tarbimine!O25</f>
        <v>7837228.9640234085</v>
      </c>
      <c r="Q45" s="27">
        <f>Tarbimine!P25</f>
        <v>7680484.3847429398</v>
      </c>
      <c r="R45" s="27">
        <f>Tarbimine!Q25</f>
        <v>7526874.6970480811</v>
      </c>
      <c r="S45" s="27">
        <f>Tarbimine!R25</f>
        <v>7376337.2031071195</v>
      </c>
      <c r="T45" s="27">
        <f>Tarbimine!S25</f>
        <v>7228810.4590449771</v>
      </c>
      <c r="U45" s="9"/>
      <c r="V45" s="9"/>
      <c r="W45" s="9"/>
      <c r="X45" s="9"/>
      <c r="Y45" s="9"/>
      <c r="Z45" s="9"/>
      <c r="AA45" s="9"/>
      <c r="AB45" s="9"/>
    </row>
    <row r="46" spans="2:28">
      <c r="B46" s="175" t="s">
        <v>13</v>
      </c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9"/>
      <c r="V46" s="176"/>
      <c r="W46" s="9"/>
      <c r="X46" s="176"/>
      <c r="Y46" s="9"/>
      <c r="Z46" s="176"/>
      <c r="AA46" s="9"/>
      <c r="AB46" s="176"/>
    </row>
    <row r="47" spans="2:28">
      <c r="B47" s="164" t="s">
        <v>15</v>
      </c>
      <c r="C47" s="23" t="s">
        <v>86</v>
      </c>
      <c r="D47" s="171"/>
      <c r="E47" s="29">
        <f>Rahavood!E7/'Tabel - Eeldused'!E35</f>
        <v>0.61677899013480364</v>
      </c>
      <c r="F47" s="29">
        <v>0.61660540173204026</v>
      </c>
      <c r="G47" s="29">
        <v>0.61600002450382463</v>
      </c>
      <c r="H47" s="29">
        <v>0.61600002450382463</v>
      </c>
      <c r="I47" s="29">
        <v>0.64680002572901585</v>
      </c>
      <c r="J47" s="29">
        <v>0.67914002701546672</v>
      </c>
      <c r="K47" s="29">
        <v>0.71309702836624012</v>
      </c>
      <c r="L47" s="29">
        <v>0.75588285006821454</v>
      </c>
      <c r="M47" s="29">
        <v>0.81635347807367176</v>
      </c>
      <c r="N47" s="29">
        <v>0.88166175631956556</v>
      </c>
      <c r="O47" s="29">
        <v>0.95219469682513092</v>
      </c>
      <c r="P47" s="29">
        <v>1.0321790513584419</v>
      </c>
      <c r="Q47" s="29">
        <v>1.1044315849535329</v>
      </c>
      <c r="R47" s="29">
        <v>1.1817417959002803</v>
      </c>
      <c r="S47" s="29">
        <v>1.2644637216132999</v>
      </c>
      <c r="T47" s="29">
        <v>1.3529761821262309</v>
      </c>
      <c r="U47" s="112"/>
      <c r="V47" s="112"/>
      <c r="W47" s="112"/>
      <c r="X47" s="112"/>
      <c r="Y47" s="112"/>
      <c r="Z47" s="112"/>
      <c r="AA47" s="112"/>
      <c r="AB47" s="112"/>
    </row>
    <row r="48" spans="2:28">
      <c r="B48" s="177" t="s">
        <v>139</v>
      </c>
      <c r="C48" s="178" t="s">
        <v>18</v>
      </c>
      <c r="D48" s="132"/>
      <c r="E48" s="179"/>
      <c r="F48" s="179">
        <v>-2.8144344334013471E-4</v>
      </c>
      <c r="G48" s="179">
        <v>-9.8179034195144954E-4</v>
      </c>
      <c r="H48" s="179">
        <v>0</v>
      </c>
      <c r="I48" s="179">
        <v>5.0000000000000044E-2</v>
      </c>
      <c r="J48" s="179">
        <v>5.0000000000000044E-2</v>
      </c>
      <c r="K48" s="179">
        <v>5.0000000000000044E-2</v>
      </c>
      <c r="L48" s="179">
        <v>6.0000000000000053E-2</v>
      </c>
      <c r="M48" s="179">
        <v>8.0000000000000071E-2</v>
      </c>
      <c r="N48" s="179">
        <v>8.0000000000000071E-2</v>
      </c>
      <c r="O48" s="179">
        <v>8.0000000000000071E-2</v>
      </c>
      <c r="P48" s="179">
        <v>8.4000000000000075E-2</v>
      </c>
      <c r="Q48" s="179">
        <v>7.0000000000000062E-2</v>
      </c>
      <c r="R48" s="179">
        <v>7.0000000000000062E-2</v>
      </c>
      <c r="S48" s="179">
        <v>7.0000000000000062E-2</v>
      </c>
      <c r="T48" s="179">
        <v>7.0000000000000062E-2</v>
      </c>
      <c r="U48" s="112"/>
      <c r="V48" s="112"/>
      <c r="W48" s="112"/>
      <c r="X48" s="112"/>
      <c r="Y48" s="112"/>
      <c r="Z48" s="112"/>
      <c r="AA48" s="112"/>
      <c r="AB48" s="112"/>
    </row>
    <row r="49" spans="2:28">
      <c r="B49" s="164" t="s">
        <v>76</v>
      </c>
      <c r="C49" s="23" t="s">
        <v>86</v>
      </c>
      <c r="D49" s="167"/>
      <c r="E49" s="29">
        <f>Rahavood!E8/'Tabel - Eeldused'!E36</f>
        <v>0.61600025617670151</v>
      </c>
      <c r="F49" s="29">
        <v>0.61600049354619801</v>
      </c>
      <c r="G49" s="29">
        <v>0.61600005426485338</v>
      </c>
      <c r="H49" s="29">
        <v>0.61600005426485338</v>
      </c>
      <c r="I49" s="29">
        <v>0.64680005697809606</v>
      </c>
      <c r="J49" s="29">
        <v>0.67914005982700087</v>
      </c>
      <c r="K49" s="29">
        <v>0.71309706281835095</v>
      </c>
      <c r="L49" s="29">
        <v>0.75588288658745206</v>
      </c>
      <c r="M49" s="29">
        <v>0.81635351751444829</v>
      </c>
      <c r="N49" s="29">
        <v>0.88166179891560426</v>
      </c>
      <c r="O49" s="29">
        <v>0.95219474282885264</v>
      </c>
      <c r="P49" s="29">
        <v>1.0321791012264763</v>
      </c>
      <c r="Q49" s="29">
        <v>1.1044316383123296</v>
      </c>
      <c r="R49" s="29">
        <v>1.1817418529941928</v>
      </c>
      <c r="S49" s="29">
        <v>1.2644637827037863</v>
      </c>
      <c r="T49" s="29">
        <v>1.3529762474930516</v>
      </c>
      <c r="U49" s="112"/>
      <c r="V49" s="112"/>
      <c r="W49" s="112"/>
      <c r="X49" s="112"/>
      <c r="Y49" s="112"/>
      <c r="Z49" s="112"/>
      <c r="AA49" s="112"/>
      <c r="AB49" s="112"/>
    </row>
    <row r="50" spans="2:28">
      <c r="B50" s="177" t="s">
        <v>139</v>
      </c>
      <c r="C50" s="178" t="s">
        <v>18</v>
      </c>
      <c r="D50" s="132"/>
      <c r="E50" s="179"/>
      <c r="F50" s="179">
        <v>3.8533993151901313E-7</v>
      </c>
      <c r="G50" s="179">
        <v>-7.1311849458854937E-7</v>
      </c>
      <c r="H50" s="179">
        <v>0</v>
      </c>
      <c r="I50" s="179">
        <v>5.0000000000000044E-2</v>
      </c>
      <c r="J50" s="179">
        <v>5.0000000000000044E-2</v>
      </c>
      <c r="K50" s="179">
        <v>5.0000000000000044E-2</v>
      </c>
      <c r="L50" s="179">
        <v>6.0000000000000053E-2</v>
      </c>
      <c r="M50" s="179">
        <v>8.0000000000000071E-2</v>
      </c>
      <c r="N50" s="179">
        <v>8.0000000000000071E-2</v>
      </c>
      <c r="O50" s="179">
        <v>8.0000000000000071E-2</v>
      </c>
      <c r="P50" s="179">
        <v>8.4000000000000075E-2</v>
      </c>
      <c r="Q50" s="179">
        <v>7.0000000000000062E-2</v>
      </c>
      <c r="R50" s="179">
        <v>7.0000000000000062E-2</v>
      </c>
      <c r="S50" s="179">
        <v>7.0000000000000062E-2</v>
      </c>
      <c r="T50" s="179">
        <v>7.0000000000000062E-2</v>
      </c>
      <c r="U50" s="112"/>
      <c r="V50" s="112"/>
      <c r="W50" s="112"/>
      <c r="X50" s="112"/>
      <c r="Y50" s="112"/>
      <c r="Z50" s="112"/>
      <c r="AA50" s="112"/>
      <c r="AB50" s="112"/>
    </row>
    <row r="51" spans="2:28">
      <c r="B51" s="175" t="s">
        <v>14</v>
      </c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9"/>
      <c r="V51" s="176"/>
      <c r="W51" s="9"/>
      <c r="X51" s="176"/>
      <c r="Y51" s="9"/>
      <c r="Z51" s="176"/>
      <c r="AA51" s="9"/>
      <c r="AB51" s="176"/>
    </row>
    <row r="52" spans="2:28">
      <c r="B52" s="164" t="s">
        <v>15</v>
      </c>
      <c r="C52" s="23" t="s">
        <v>86</v>
      </c>
      <c r="D52" s="180"/>
      <c r="E52" s="29">
        <f>Rahavood!E10/'Tabel - Eeldused'!E41</f>
        <v>1.0818457058102542</v>
      </c>
      <c r="F52" s="29">
        <v>1.0819410212148539</v>
      </c>
      <c r="G52" s="29">
        <v>1.0800001104834571</v>
      </c>
      <c r="H52" s="29">
        <v>1.0800001104834571</v>
      </c>
      <c r="I52" s="29">
        <v>1.1340001160076301</v>
      </c>
      <c r="J52" s="29">
        <v>1.1907001218080115</v>
      </c>
      <c r="K52" s="29">
        <v>1.2502351278984121</v>
      </c>
      <c r="L52" s="29">
        <v>1.3252492355723169</v>
      </c>
      <c r="M52" s="29">
        <v>1.4312691744181023</v>
      </c>
      <c r="N52" s="29">
        <v>1.5457707083715506</v>
      </c>
      <c r="O52" s="29">
        <v>1.6694323650412748</v>
      </c>
      <c r="P52" s="29">
        <v>1.8096646837047421</v>
      </c>
      <c r="Q52" s="29">
        <v>1.9363412115640741</v>
      </c>
      <c r="R52" s="29">
        <v>2.0718850963735593</v>
      </c>
      <c r="S52" s="29">
        <v>2.2169170531197087</v>
      </c>
      <c r="T52" s="29">
        <v>2.3721012468380884</v>
      </c>
      <c r="U52" s="112"/>
      <c r="V52" s="112"/>
      <c r="W52" s="112"/>
      <c r="X52" s="112"/>
      <c r="Y52" s="112"/>
      <c r="Z52" s="112"/>
      <c r="AA52" s="112"/>
      <c r="AB52" s="112"/>
    </row>
    <row r="53" spans="2:28">
      <c r="B53" s="177" t="s">
        <v>139</v>
      </c>
      <c r="C53" s="178" t="s">
        <v>18</v>
      </c>
      <c r="D53" s="180"/>
      <c r="E53" s="179"/>
      <c r="F53" s="179">
        <v>8.8104434937230636E-5</v>
      </c>
      <c r="G53" s="179">
        <v>-1.7939154661290591E-3</v>
      </c>
      <c r="H53" s="179">
        <v>0</v>
      </c>
      <c r="I53" s="179">
        <v>5.0000000000000044E-2</v>
      </c>
      <c r="J53" s="179">
        <v>5.0000000000000044E-2</v>
      </c>
      <c r="K53" s="179">
        <v>5.0000000000000044E-2</v>
      </c>
      <c r="L53" s="179">
        <v>6.0000000000000053E-2</v>
      </c>
      <c r="M53" s="179">
        <v>8.0000000000000071E-2</v>
      </c>
      <c r="N53" s="179">
        <v>8.0000000000000071E-2</v>
      </c>
      <c r="O53" s="179">
        <v>8.0000000000000071E-2</v>
      </c>
      <c r="P53" s="179">
        <v>8.4000000000000075E-2</v>
      </c>
      <c r="Q53" s="179">
        <v>7.0000000000000062E-2</v>
      </c>
      <c r="R53" s="179">
        <v>7.0000000000000062E-2</v>
      </c>
      <c r="S53" s="179">
        <v>7.0000000000000062E-2</v>
      </c>
      <c r="T53" s="179">
        <v>7.0000000000000062E-2</v>
      </c>
      <c r="U53" s="112"/>
      <c r="V53" s="112"/>
      <c r="W53" s="112"/>
      <c r="X53" s="112"/>
      <c r="Y53" s="112"/>
      <c r="Z53" s="112"/>
      <c r="AA53" s="112"/>
      <c r="AB53" s="112"/>
    </row>
    <row r="54" spans="2:28">
      <c r="B54" s="164" t="s">
        <v>76</v>
      </c>
      <c r="C54" s="23" t="s">
        <v>86</v>
      </c>
      <c r="D54" s="180"/>
      <c r="E54" s="29">
        <f>Rahavood!E11/'Tabel - Eeldused'!E42</f>
        <v>1.721050179905306</v>
      </c>
      <c r="F54" s="29">
        <v>1.7252931475945599</v>
      </c>
      <c r="G54" s="29">
        <v>1.6101810038346405</v>
      </c>
      <c r="H54" s="29">
        <v>1.6101810038346405</v>
      </c>
      <c r="I54" s="29">
        <v>1.6906900540263725</v>
      </c>
      <c r="J54" s="29">
        <v>1.7752245567276912</v>
      </c>
      <c r="K54" s="29">
        <v>1.8639857845640759</v>
      </c>
      <c r="L54" s="29">
        <v>1.9758249316379206</v>
      </c>
      <c r="M54" s="29">
        <v>2.1338909261689545</v>
      </c>
      <c r="N54" s="29">
        <v>2.3046022002624711</v>
      </c>
      <c r="O54" s="29">
        <v>2.488970376283469</v>
      </c>
      <c r="P54" s="29">
        <v>2.6980438878912807</v>
      </c>
      <c r="Q54" s="29">
        <v>2.8869069600436705</v>
      </c>
      <c r="R54" s="29">
        <v>3.0889904472467276</v>
      </c>
      <c r="S54" s="29">
        <v>3.3052197785539987</v>
      </c>
      <c r="T54" s="29">
        <v>3.5365851630527789</v>
      </c>
      <c r="U54" s="112"/>
      <c r="V54" s="112"/>
      <c r="W54" s="112"/>
      <c r="X54" s="112"/>
      <c r="Y54" s="112"/>
      <c r="Z54" s="112"/>
      <c r="AA54" s="112"/>
      <c r="AB54" s="112"/>
    </row>
    <row r="55" spans="2:28">
      <c r="B55" s="177" t="s">
        <v>139</v>
      </c>
      <c r="C55" s="178" t="s">
        <v>18</v>
      </c>
      <c r="D55" s="181"/>
      <c r="E55" s="179"/>
      <c r="F55" s="179">
        <v>2.4653364200497574E-3</v>
      </c>
      <c r="G55" s="179">
        <v>-6.6720339045229005E-2</v>
      </c>
      <c r="H55" s="179">
        <v>0</v>
      </c>
      <c r="I55" s="179">
        <v>5.0000000000000044E-2</v>
      </c>
      <c r="J55" s="179">
        <v>5.0000000000000044E-2</v>
      </c>
      <c r="K55" s="179">
        <v>5.0000000000000044E-2</v>
      </c>
      <c r="L55" s="179">
        <v>6.0000000000000053E-2</v>
      </c>
      <c r="M55" s="179">
        <v>8.0000000000000071E-2</v>
      </c>
      <c r="N55" s="179">
        <v>8.0000000000000071E-2</v>
      </c>
      <c r="O55" s="179">
        <v>8.0000000000000071E-2</v>
      </c>
      <c r="P55" s="179">
        <v>8.4000000000000075E-2</v>
      </c>
      <c r="Q55" s="179">
        <v>7.0000000000000062E-2</v>
      </c>
      <c r="R55" s="179">
        <v>7.0000000000000062E-2</v>
      </c>
      <c r="S55" s="179">
        <v>7.0000000000000062E-2</v>
      </c>
      <c r="T55" s="179">
        <v>7.0000000000000062E-2</v>
      </c>
      <c r="U55" s="9"/>
      <c r="V55" s="176"/>
      <c r="W55" s="9"/>
      <c r="X55" s="176"/>
      <c r="Y55" s="112"/>
      <c r="Z55" s="112"/>
      <c r="AA55" s="112"/>
      <c r="AB55" s="112"/>
    </row>
    <row r="56" spans="2:28">
      <c r="B56" s="161" t="s">
        <v>120</v>
      </c>
      <c r="C56" s="162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9"/>
      <c r="V56" s="9"/>
      <c r="W56" s="9"/>
      <c r="X56" s="9"/>
      <c r="Y56" s="9"/>
      <c r="Z56" s="9"/>
      <c r="AA56" s="9"/>
      <c r="AB56" s="9"/>
    </row>
    <row r="57" spans="2:28">
      <c r="B57" s="164" t="s">
        <v>115</v>
      </c>
      <c r="C57" s="23" t="s">
        <v>18</v>
      </c>
      <c r="D57" s="182"/>
      <c r="E57" s="28">
        <f>IF(E58=0,0,E32*(E47+E52)/1000*365*1.2/E58/12)</f>
        <v>6.4292777900286022E-3</v>
      </c>
      <c r="F57" s="28">
        <v>6.894196587813671E-3</v>
      </c>
      <c r="G57" s="28">
        <v>6.5157807129735254E-3</v>
      </c>
      <c r="H57" s="28">
        <v>6.6763382895013946E-3</v>
      </c>
      <c r="I57" s="28">
        <v>6.9070646862709265E-3</v>
      </c>
      <c r="J57" s="28">
        <v>7.1527772425784087E-3</v>
      </c>
      <c r="K57" s="28">
        <v>7.4072308000302884E-3</v>
      </c>
      <c r="L57" s="28">
        <v>7.7361989914433967E-3</v>
      </c>
      <c r="M57" s="28">
        <v>8.2322258679535919E-3</v>
      </c>
      <c r="N57" s="28">
        <v>8.7600568206635549E-3</v>
      </c>
      <c r="O57" s="28">
        <v>9.3217310521060987E-3</v>
      </c>
      <c r="P57" s="28">
        <v>9.9561571007700297E-3</v>
      </c>
      <c r="Q57" s="28">
        <v>1.049642503756181E-2</v>
      </c>
      <c r="R57" s="28">
        <v>1.1066010455041264E-2</v>
      </c>
      <c r="S57" s="28">
        <v>1.1666504257675124E-2</v>
      </c>
      <c r="T57" s="28">
        <v>1.2299583679893082E-2</v>
      </c>
      <c r="U57" s="183"/>
      <c r="V57" s="183"/>
      <c r="W57" s="183"/>
      <c r="X57" s="183"/>
      <c r="Y57" s="183"/>
      <c r="Z57" s="183"/>
      <c r="AA57" s="183"/>
      <c r="AB57" s="183"/>
    </row>
    <row r="58" spans="2:28" ht="13.5" thickBot="1">
      <c r="B58" s="123" t="s">
        <v>109</v>
      </c>
      <c r="C58" s="139" t="s">
        <v>108</v>
      </c>
      <c r="D58" s="184"/>
      <c r="E58" s="30">
        <v>801.4</v>
      </c>
      <c r="F58" s="30">
        <v>798.19439999999997</v>
      </c>
      <c r="G58" s="30">
        <v>814.15828799999997</v>
      </c>
      <c r="H58" s="30">
        <v>831.25561204799988</v>
      </c>
      <c r="I58" s="30">
        <v>847.88072428895987</v>
      </c>
      <c r="J58" s="30">
        <v>863.99045805045</v>
      </c>
      <c r="K58" s="30">
        <v>880.40627675340852</v>
      </c>
      <c r="L58" s="30">
        <v>898.01440228847673</v>
      </c>
      <c r="M58" s="30">
        <v>915.97469033424625</v>
      </c>
      <c r="N58" s="30">
        <v>934.29418414093118</v>
      </c>
      <c r="O58" s="30">
        <v>952.98006782374978</v>
      </c>
      <c r="P58" s="30">
        <v>972.03966918022479</v>
      </c>
      <c r="Q58" s="30">
        <v>991.48046256382929</v>
      </c>
      <c r="R58" s="30">
        <v>1011.3100718151059</v>
      </c>
      <c r="S58" s="30">
        <v>1031.5362732514079</v>
      </c>
      <c r="T58" s="30">
        <v>1052.1669987164362</v>
      </c>
    </row>
    <row r="59" spans="2:28" ht="15" hidden="1" customHeight="1" thickTop="1">
      <c r="C59" s="115"/>
      <c r="D59" s="185"/>
      <c r="E59" s="185"/>
      <c r="F59" s="9"/>
      <c r="G59" s="9"/>
      <c r="H59" s="112"/>
      <c r="I59" s="112">
        <v>0.05</v>
      </c>
      <c r="J59" s="112">
        <f>I59</f>
        <v>0.05</v>
      </c>
      <c r="K59" s="112">
        <f t="shared" ref="K59:T59" si="17">J59</f>
        <v>0.05</v>
      </c>
      <c r="L59" s="112">
        <f t="shared" si="17"/>
        <v>0.05</v>
      </c>
      <c r="M59" s="112">
        <v>7.0000000000000007E-2</v>
      </c>
      <c r="N59" s="112">
        <f t="shared" si="17"/>
        <v>7.0000000000000007E-2</v>
      </c>
      <c r="O59" s="112">
        <f t="shared" si="17"/>
        <v>7.0000000000000007E-2</v>
      </c>
      <c r="P59" s="112">
        <v>8.4000000000000005E-2</v>
      </c>
      <c r="Q59" s="112">
        <v>7.0000000000000007E-2</v>
      </c>
      <c r="R59" s="112">
        <f t="shared" si="17"/>
        <v>7.0000000000000007E-2</v>
      </c>
      <c r="S59" s="112">
        <f t="shared" si="17"/>
        <v>7.0000000000000007E-2</v>
      </c>
      <c r="T59" s="112">
        <f t="shared" si="17"/>
        <v>7.0000000000000007E-2</v>
      </c>
      <c r="U59" s="9"/>
      <c r="V59" s="9"/>
      <c r="W59" s="9"/>
      <c r="X59" s="9"/>
      <c r="Y59" s="9"/>
      <c r="Z59" s="9"/>
      <c r="AA59" s="9"/>
      <c r="AB59" s="9"/>
    </row>
    <row r="60" spans="2:28" s="174" customFormat="1" ht="14.1" hidden="1" customHeight="1">
      <c r="B60" s="186" t="s">
        <v>129</v>
      </c>
      <c r="C60" s="115"/>
      <c r="D60" s="185"/>
      <c r="E60" s="185"/>
      <c r="F60" s="10"/>
      <c r="G60" s="10"/>
      <c r="H60" s="28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2:28" ht="14.1" hidden="1" customHeight="1">
      <c r="B61" s="187" t="s">
        <v>140</v>
      </c>
      <c r="C61" s="105"/>
      <c r="D61" s="188"/>
      <c r="E61" s="188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2:28" ht="14.1" hidden="1" customHeight="1">
      <c r="B62" s="164" t="s">
        <v>19</v>
      </c>
      <c r="C62" s="23" t="s">
        <v>20</v>
      </c>
      <c r="D62" s="189"/>
      <c r="E62" s="27">
        <f>E32</f>
        <v>83.10386653533962</v>
      </c>
      <c r="F62" s="27">
        <f t="shared" ref="F62:T62" si="18">F32</f>
        <v>88.760972961079872</v>
      </c>
      <c r="G62" s="27">
        <f t="shared" si="18"/>
        <v>85.695212717022571</v>
      </c>
      <c r="H62" s="27">
        <f t="shared" si="18"/>
        <v>89.650801715014708</v>
      </c>
      <c r="I62" s="27">
        <f t="shared" si="18"/>
        <v>90.099055723589771</v>
      </c>
      <c r="J62" s="27">
        <f t="shared" si="18"/>
        <v>90.549551002207707</v>
      </c>
      <c r="K62" s="27">
        <f t="shared" si="18"/>
        <v>91.002298757218739</v>
      </c>
      <c r="L62" s="27">
        <f t="shared" si="18"/>
        <v>91.457310251004813</v>
      </c>
      <c r="M62" s="27">
        <f t="shared" si="18"/>
        <v>91.914596802259823</v>
      </c>
      <c r="N62" s="27">
        <f t="shared" si="18"/>
        <v>92.374169786271111</v>
      </c>
      <c r="O62" s="27">
        <f t="shared" si="18"/>
        <v>92.836040635202451</v>
      </c>
      <c r="P62" s="27">
        <f t="shared" si="18"/>
        <v>93.300220838378465</v>
      </c>
      <c r="Q62" s="27">
        <f t="shared" si="18"/>
        <v>93.766721942570328</v>
      </c>
      <c r="R62" s="27">
        <f t="shared" si="18"/>
        <v>94.235555552283174</v>
      </c>
      <c r="S62" s="27">
        <f t="shared" si="18"/>
        <v>94.706733330044585</v>
      </c>
      <c r="T62" s="27">
        <f t="shared" si="18"/>
        <v>95.180266996694797</v>
      </c>
    </row>
    <row r="63" spans="2:28" ht="14.1" hidden="1" customHeight="1">
      <c r="B63" s="164" t="s">
        <v>21</v>
      </c>
      <c r="C63" s="23" t="s">
        <v>20</v>
      </c>
      <c r="D63" s="189"/>
      <c r="E63" s="27">
        <f>E62</f>
        <v>83.10386653533962</v>
      </c>
      <c r="F63" s="27">
        <f>F62</f>
        <v>88.760972961079872</v>
      </c>
      <c r="G63" s="27">
        <f t="shared" ref="G63:T63" si="19">G62</f>
        <v>85.695212717022571</v>
      </c>
      <c r="H63" s="27">
        <f t="shared" si="19"/>
        <v>89.650801715014708</v>
      </c>
      <c r="I63" s="27">
        <f t="shared" si="19"/>
        <v>90.099055723589771</v>
      </c>
      <c r="J63" s="27">
        <f t="shared" si="19"/>
        <v>90.549551002207707</v>
      </c>
      <c r="K63" s="27">
        <f t="shared" si="19"/>
        <v>91.002298757218739</v>
      </c>
      <c r="L63" s="27">
        <f t="shared" si="19"/>
        <v>91.457310251004813</v>
      </c>
      <c r="M63" s="27">
        <f t="shared" si="19"/>
        <v>91.914596802259823</v>
      </c>
      <c r="N63" s="27">
        <f t="shared" si="19"/>
        <v>92.374169786271111</v>
      </c>
      <c r="O63" s="27">
        <f t="shared" si="19"/>
        <v>92.836040635202451</v>
      </c>
      <c r="P63" s="27">
        <f t="shared" si="19"/>
        <v>93.300220838378465</v>
      </c>
      <c r="Q63" s="27">
        <f t="shared" si="19"/>
        <v>93.766721942570328</v>
      </c>
      <c r="R63" s="27">
        <f t="shared" si="19"/>
        <v>94.235555552283174</v>
      </c>
      <c r="S63" s="27">
        <f t="shared" si="19"/>
        <v>94.706733330044585</v>
      </c>
      <c r="T63" s="27">
        <f t="shared" si="19"/>
        <v>95.180266996694797</v>
      </c>
    </row>
    <row r="64" spans="2:28" ht="14.1" hidden="1" customHeight="1">
      <c r="B64" s="164" t="s">
        <v>22</v>
      </c>
      <c r="C64" s="23" t="s">
        <v>18</v>
      </c>
      <c r="D64" s="189"/>
      <c r="E64" s="190">
        <f>E38</f>
        <v>0.1135014984196995</v>
      </c>
      <c r="F64" s="190">
        <f t="shared" ref="F64:T64" si="20">F38</f>
        <v>0.10416547266038957</v>
      </c>
      <c r="G64" s="190">
        <f t="shared" si="20"/>
        <v>0.1108495421898525</v>
      </c>
      <c r="H64" s="190">
        <f t="shared" si="20"/>
        <v>0.15000000000000005</v>
      </c>
      <c r="I64" s="190">
        <f t="shared" si="20"/>
        <v>0.15</v>
      </c>
      <c r="J64" s="190">
        <f t="shared" si="20"/>
        <v>0.15000000000000008</v>
      </c>
      <c r="K64" s="190">
        <f t="shared" si="20"/>
        <v>0.15000000000000005</v>
      </c>
      <c r="L64" s="190">
        <f t="shared" si="20"/>
        <v>0.15000000000000005</v>
      </c>
      <c r="M64" s="190">
        <f t="shared" si="20"/>
        <v>0.15000000000000005</v>
      </c>
      <c r="N64" s="190">
        <f t="shared" si="20"/>
        <v>0.15</v>
      </c>
      <c r="O64" s="190">
        <f t="shared" si="20"/>
        <v>0.15000000000000005</v>
      </c>
      <c r="P64" s="190">
        <f t="shared" si="20"/>
        <v>0.15</v>
      </c>
      <c r="Q64" s="190">
        <f t="shared" si="20"/>
        <v>0.15000000000000008</v>
      </c>
      <c r="R64" s="190">
        <f t="shared" si="20"/>
        <v>0.15</v>
      </c>
      <c r="S64" s="190">
        <f t="shared" si="20"/>
        <v>0.15</v>
      </c>
      <c r="T64" s="190">
        <f t="shared" si="20"/>
        <v>0.15000000000000008</v>
      </c>
    </row>
    <row r="65" spans="2:20" ht="14.1" hidden="1" customHeight="1">
      <c r="B65" s="164" t="s">
        <v>23</v>
      </c>
      <c r="C65" s="23" t="s">
        <v>18</v>
      </c>
      <c r="D65" s="189"/>
      <c r="E65" s="190">
        <f>E44</f>
        <v>0.41580589084070507</v>
      </c>
      <c r="F65" s="190">
        <f t="shared" ref="F65:T65" si="21">F44</f>
        <v>0.39632128248100379</v>
      </c>
      <c r="G65" s="190">
        <f t="shared" si="21"/>
        <v>0.43202310638297875</v>
      </c>
      <c r="H65" s="190">
        <f t="shared" si="21"/>
        <v>0.40401964653983941</v>
      </c>
      <c r="I65" s="190">
        <f t="shared" si="21"/>
        <v>0.38992828407541036</v>
      </c>
      <c r="J65" s="190">
        <f t="shared" si="21"/>
        <v>0.37550014640486795</v>
      </c>
      <c r="K65" s="190">
        <f t="shared" si="21"/>
        <v>0.36072710555512022</v>
      </c>
      <c r="L65" s="190">
        <f t="shared" si="21"/>
        <v>0.34560083566052024</v>
      </c>
      <c r="M65" s="190">
        <f t="shared" si="21"/>
        <v>0.33011280810751803</v>
      </c>
      <c r="N65" s="190">
        <f t="shared" si="21"/>
        <v>0.31425428655939125</v>
      </c>
      <c r="O65" s="190">
        <f t="shared" si="21"/>
        <v>0.29801632185807186</v>
      </c>
      <c r="P65" s="190">
        <f t="shared" si="21"/>
        <v>0.28138974680001783</v>
      </c>
      <c r="Q65" s="190">
        <f t="shared" si="21"/>
        <v>0.26436517078299965</v>
      </c>
      <c r="R65" s="190">
        <f t="shared" si="21"/>
        <v>0.24693297432059369</v>
      </c>
      <c r="S65" s="190">
        <f t="shared" si="21"/>
        <v>0.22908330342109523</v>
      </c>
      <c r="T65" s="190">
        <f t="shared" si="21"/>
        <v>0.21080606382748157</v>
      </c>
    </row>
    <row r="66" spans="2:20" ht="14.1" hidden="1" customHeight="1">
      <c r="B66" s="164" t="s">
        <v>24</v>
      </c>
      <c r="C66" s="23" t="s">
        <v>18</v>
      </c>
      <c r="D66" s="189"/>
      <c r="E66" s="190">
        <f>IF(E23=0,0,E26/E23)</f>
        <v>0.995</v>
      </c>
      <c r="F66" s="190">
        <f>IF(F23=0,0,F26/F23)</f>
        <v>0.995</v>
      </c>
      <c r="G66" s="190">
        <f t="shared" ref="G66:T66" si="22">IF(G23=0,0,G26/G23)</f>
        <v>0.995</v>
      </c>
      <c r="H66" s="190">
        <f t="shared" si="22"/>
        <v>0.995</v>
      </c>
      <c r="I66" s="190">
        <f t="shared" si="22"/>
        <v>0.995</v>
      </c>
      <c r="J66" s="190">
        <f t="shared" si="22"/>
        <v>0.995</v>
      </c>
      <c r="K66" s="190">
        <f t="shared" si="22"/>
        <v>0.995</v>
      </c>
      <c r="L66" s="190">
        <f t="shared" si="22"/>
        <v>0.995</v>
      </c>
      <c r="M66" s="190">
        <f t="shared" si="22"/>
        <v>0.995</v>
      </c>
      <c r="N66" s="190">
        <f t="shared" si="22"/>
        <v>0.995</v>
      </c>
      <c r="O66" s="190">
        <f t="shared" si="22"/>
        <v>0.995</v>
      </c>
      <c r="P66" s="190">
        <f t="shared" si="22"/>
        <v>0.995</v>
      </c>
      <c r="Q66" s="190">
        <f t="shared" si="22"/>
        <v>0.995</v>
      </c>
      <c r="R66" s="190">
        <f t="shared" si="22"/>
        <v>0.995</v>
      </c>
      <c r="S66" s="190">
        <f t="shared" si="22"/>
        <v>0.995</v>
      </c>
      <c r="T66" s="190">
        <f t="shared" si="22"/>
        <v>0.995</v>
      </c>
    </row>
    <row r="67" spans="2:20" ht="15" hidden="1" customHeight="1" thickBot="1">
      <c r="B67" s="191" t="s">
        <v>25</v>
      </c>
      <c r="C67" s="139" t="s">
        <v>18</v>
      </c>
      <c r="D67" s="192"/>
      <c r="E67" s="193">
        <f>IF(E23=0,0,E29/E23)</f>
        <v>0.995</v>
      </c>
      <c r="F67" s="193">
        <f>IF(F23=0,0,F29/F23)</f>
        <v>0.995</v>
      </c>
      <c r="G67" s="193">
        <f t="shared" ref="G67:T67" si="23">IF(G23=0,0,G29/G23)</f>
        <v>0.995</v>
      </c>
      <c r="H67" s="193">
        <f>IF(H23=0,0,H29/H23)</f>
        <v>0.995</v>
      </c>
      <c r="I67" s="193">
        <f t="shared" si="23"/>
        <v>0.995</v>
      </c>
      <c r="J67" s="193">
        <f t="shared" si="23"/>
        <v>0.995</v>
      </c>
      <c r="K67" s="193">
        <f t="shared" si="23"/>
        <v>0.995</v>
      </c>
      <c r="L67" s="193">
        <f t="shared" si="23"/>
        <v>0.995</v>
      </c>
      <c r="M67" s="193">
        <f t="shared" si="23"/>
        <v>0.995</v>
      </c>
      <c r="N67" s="193">
        <f t="shared" si="23"/>
        <v>0.995</v>
      </c>
      <c r="O67" s="193">
        <f t="shared" si="23"/>
        <v>0.995</v>
      </c>
      <c r="P67" s="193">
        <f t="shared" si="23"/>
        <v>0.995</v>
      </c>
      <c r="Q67" s="193">
        <f t="shared" si="23"/>
        <v>0.995</v>
      </c>
      <c r="R67" s="193">
        <f t="shared" si="23"/>
        <v>0.995</v>
      </c>
      <c r="S67" s="193">
        <f t="shared" si="23"/>
        <v>0.995</v>
      </c>
      <c r="T67" s="193">
        <f t="shared" si="23"/>
        <v>0.995</v>
      </c>
    </row>
    <row r="68" spans="2:20" ht="15" hidden="1" customHeight="1" thickTop="1"/>
    <row r="69" spans="2:20" ht="14.1" hidden="1" customHeight="1">
      <c r="B69" s="194" t="str">
        <f>CONCATENATE("Energia ja saastetasud, ",F3,".a.")</f>
        <v>Energia ja saastetasud, 2020.a.</v>
      </c>
      <c r="C69" s="316" t="s">
        <v>4</v>
      </c>
      <c r="D69" s="316" t="s">
        <v>101</v>
      </c>
    </row>
    <row r="70" spans="2:20" ht="14.1" hidden="1" customHeight="1">
      <c r="B70" s="195" t="s">
        <v>37</v>
      </c>
      <c r="C70" s="317"/>
      <c r="D70" s="317"/>
      <c r="E70" s="45"/>
      <c r="F70" s="45"/>
      <c r="G70" s="196"/>
      <c r="H70" s="196"/>
      <c r="I70" s="281">
        <f>Inv_laen!G65</f>
        <v>3.0070600333822322</v>
      </c>
      <c r="J70" s="281">
        <f>Inv_laen!H65</f>
        <v>2.2537988163259799</v>
      </c>
      <c r="K70" s="281">
        <f>Inv_laen!I65</f>
        <v>1.7961479236443898</v>
      </c>
      <c r="L70" s="281">
        <f>Inv_laen!J65</f>
        <v>1.4802167893821299</v>
      </c>
      <c r="M70" s="281">
        <f>Inv_laen!K65</f>
        <v>1.2999856403792258</v>
      </c>
      <c r="N70" s="281">
        <f>Inv_laen!L65</f>
        <v>1.3063386077332231</v>
      </c>
      <c r="O70" s="281">
        <f>Inv_laen!M65</f>
        <v>1.3096028712574517</v>
      </c>
      <c r="P70" s="281">
        <f>Inv_laen!N65</f>
        <v>1.288709403660107</v>
      </c>
      <c r="Q70" s="281">
        <f>Inv_laen!O65</f>
        <v>1.3129244405114375</v>
      </c>
      <c r="R70" s="281">
        <f>Inv_laen!P65</f>
        <v>1.4074769288598994</v>
      </c>
      <c r="S70" s="281">
        <f>Inv_laen!Q65</f>
        <v>1.6462787327398096</v>
      </c>
      <c r="T70" s="281"/>
    </row>
    <row r="71" spans="2:20" ht="16.149999999999999" hidden="1" customHeight="1">
      <c r="B71" s="164" t="s">
        <v>153</v>
      </c>
      <c r="C71" s="23" t="s">
        <v>35</v>
      </c>
      <c r="D71" s="31">
        <f>Rahavood!G17/('Tabel - Eeldused'!G45+G39)</f>
        <v>4.9288350659874518E-2</v>
      </c>
      <c r="E71" s="45" t="s">
        <v>202</v>
      </c>
      <c r="F71" s="45"/>
      <c r="G71" s="196"/>
      <c r="H71" s="197"/>
      <c r="I71" s="196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</row>
    <row r="72" spans="2:20" ht="16.149999999999999" hidden="1" customHeight="1">
      <c r="B72" s="164" t="s">
        <v>41</v>
      </c>
      <c r="C72" s="23" t="s">
        <v>35</v>
      </c>
      <c r="D72" s="31">
        <f>Rahavood!G18/'Tabel - Eeldused'!G39</f>
        <v>0</v>
      </c>
      <c r="E72" s="45" t="s">
        <v>202</v>
      </c>
      <c r="F72" s="45"/>
      <c r="G72" s="196"/>
      <c r="H72" s="196"/>
      <c r="I72" s="196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</row>
    <row r="73" spans="2:20" ht="16.149999999999999" hidden="1" customHeight="1">
      <c r="B73" s="164" t="s">
        <v>64</v>
      </c>
      <c r="C73" s="23" t="s">
        <v>86</v>
      </c>
      <c r="D73" s="31">
        <f>Rahavood!G20/'Tabel - Eeldused'!G39</f>
        <v>7.711993833430586E-2</v>
      </c>
      <c r="E73" s="45"/>
      <c r="F73" s="45"/>
      <c r="G73" s="196"/>
      <c r="H73" s="196"/>
      <c r="I73" s="196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</row>
    <row r="74" spans="2:20" ht="16.149999999999999" hidden="1" customHeight="1">
      <c r="B74" s="164" t="s">
        <v>42</v>
      </c>
      <c r="C74" s="23" t="s">
        <v>86</v>
      </c>
      <c r="D74" s="31">
        <f>Rahavood!G21/'Tabel - Eeldused'!G45</f>
        <v>1.4800000000000001E-2</v>
      </c>
      <c r="E74" s="45"/>
      <c r="F74" s="45"/>
      <c r="G74" s="196"/>
      <c r="H74" s="196"/>
      <c r="I74" s="196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</row>
    <row r="75" spans="2:20" ht="15" hidden="1" customHeight="1" thickBot="1">
      <c r="B75" s="191" t="s">
        <v>36</v>
      </c>
      <c r="C75" s="139" t="s">
        <v>87</v>
      </c>
      <c r="D75" s="40">
        <v>1</v>
      </c>
      <c r="E75" s="45"/>
      <c r="F75" s="45"/>
      <c r="G75" s="196"/>
      <c r="H75" s="196"/>
      <c r="I75" s="196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</row>
    <row r="76" spans="2:20" ht="15" hidden="1" customHeight="1" thickTop="1">
      <c r="D76" s="199"/>
      <c r="E76" s="199"/>
      <c r="F76" s="199"/>
      <c r="G76" s="45"/>
      <c r="H76" s="196"/>
      <c r="I76" s="196"/>
    </row>
    <row r="77" spans="2:20" ht="14.1" hidden="1" customHeight="1">
      <c r="B77" s="200" t="s">
        <v>151</v>
      </c>
      <c r="C77" s="201"/>
      <c r="D77" s="202"/>
      <c r="E77" s="199"/>
      <c r="F77" s="199"/>
      <c r="G77" s="199"/>
      <c r="H77" s="199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</row>
    <row r="78" spans="2:20" s="207" customFormat="1" ht="22.15" hidden="1" customHeight="1">
      <c r="B78" s="203" t="s">
        <v>158</v>
      </c>
      <c r="C78" s="204"/>
      <c r="D78" s="205" t="s">
        <v>179</v>
      </c>
      <c r="E78" s="206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</row>
    <row r="79" spans="2:20" ht="14.1" hidden="1" customHeight="1">
      <c r="B79" s="260" t="s">
        <v>164</v>
      </c>
      <c r="C79" s="164"/>
      <c r="D79" s="209">
        <v>0.1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2:20" ht="14.1" hidden="1" customHeight="1">
      <c r="B80" s="164" t="s">
        <v>177</v>
      </c>
      <c r="C80" s="164"/>
      <c r="D80" s="210">
        <v>2.5000000000000001E-2</v>
      </c>
      <c r="E80" s="244"/>
      <c r="F80" s="244"/>
      <c r="G80" s="27">
        <f>((Inv_laen!$D$13)*(1-80%)+Inv_laen!$D$24)</f>
        <v>13371900.796390828</v>
      </c>
      <c r="H80" s="27">
        <f>((Inv_laen!$D$13)*(1-80%)+Inv_laen!$D$24)</f>
        <v>13371900.796390828</v>
      </c>
      <c r="I80" s="27">
        <f>((Inv_laen!$D$13)*(1-80%)+Inv_laen!$D$24)</f>
        <v>13371900.796390828</v>
      </c>
      <c r="J80" s="27">
        <f>((Inv_laen!$D$13)*(1-80%)+Inv_laen!$D$24)</f>
        <v>13371900.796390828</v>
      </c>
      <c r="K80" s="27">
        <f>((Inv_laen!$D$13)*(1-80%)+Inv_laen!$D$24)</f>
        <v>13371900.796390828</v>
      </c>
      <c r="L80" s="27">
        <f>((Inv_laen!$D$13)*(1-80%)+Inv_laen!$D$24)</f>
        <v>13371900.796390828</v>
      </c>
      <c r="M80" s="27">
        <f>((Inv_laen!$D$13)*(1-80%)+Inv_laen!$D$24)</f>
        <v>13371900.796390828</v>
      </c>
      <c r="N80" s="27">
        <f>((Inv_laen!$D$13)*(1-80%)+Inv_laen!$D$24)</f>
        <v>13371900.796390828</v>
      </c>
      <c r="O80" s="27">
        <f>((Inv_laen!$D$13)*(1-80%)+Inv_laen!$D$24)</f>
        <v>13371900.796390828</v>
      </c>
      <c r="P80" s="27">
        <f>((Inv_laen!$D$13)*(1-80%)+Inv_laen!$D$24)</f>
        <v>13371900.796390828</v>
      </c>
      <c r="Q80" s="27">
        <f>((Inv_laen!$D$13)*(1-80%)+Inv_laen!$D$24)</f>
        <v>13371900.796390828</v>
      </c>
      <c r="R80" s="27">
        <f>((Inv_laen!$D$13)*(1-80%)+Inv_laen!$D$24)</f>
        <v>13371900.796390828</v>
      </c>
      <c r="S80" s="27">
        <f>((Inv_laen!$D$13)*(1-80%)+Inv_laen!$D$24)</f>
        <v>13371900.796390828</v>
      </c>
      <c r="T80" s="27">
        <f>((Inv_laen!$D$13)*(1-80%)+Inv_laen!$D$24)</f>
        <v>13371900.796390828</v>
      </c>
    </row>
    <row r="81" spans="2:20" ht="14.1" hidden="1" customHeight="1">
      <c r="B81" s="164" t="s">
        <v>178</v>
      </c>
      <c r="C81" s="164"/>
      <c r="D81" s="210">
        <v>6.6666666666666666E-2</v>
      </c>
      <c r="E81" s="244"/>
      <c r="F81" s="244"/>
      <c r="G81" s="27">
        <f>((Inv_laen!$D$7)*(1-80%)+Inv_laen!$D$20)</f>
        <v>5144300.9616638673</v>
      </c>
      <c r="H81" s="27">
        <f>((Inv_laen!$D$7)*(1-80%)+Inv_laen!$D$20)</f>
        <v>5144300.9616638673</v>
      </c>
      <c r="I81" s="27">
        <f>((Inv_laen!$D$7)*(1-80%)+Inv_laen!$D$20)</f>
        <v>5144300.9616638673</v>
      </c>
      <c r="J81" s="27">
        <f>((Inv_laen!$D$7)*(1-80%)+Inv_laen!$D$20)</f>
        <v>5144300.9616638673</v>
      </c>
      <c r="K81" s="27">
        <f>((Inv_laen!$D$7)*(1-80%)+Inv_laen!$D$20)</f>
        <v>5144300.9616638673</v>
      </c>
      <c r="L81" s="27">
        <f>((Inv_laen!$D$7)*(1-80%)+Inv_laen!$D$20)</f>
        <v>5144300.9616638673</v>
      </c>
      <c r="M81" s="27">
        <f>((Inv_laen!$D$7)*(1-80%)+Inv_laen!$D$20)</f>
        <v>5144300.9616638673</v>
      </c>
      <c r="N81" s="27">
        <f>((Inv_laen!$D$7)*(1-80%)+Inv_laen!$D$20)</f>
        <v>5144300.9616638673</v>
      </c>
      <c r="O81" s="27">
        <f>((Inv_laen!$D$7)*(1-80%)+Inv_laen!$D$20)</f>
        <v>5144300.9616638673</v>
      </c>
      <c r="P81" s="27">
        <f>((Inv_laen!$D$7)*(1-80%)+Inv_laen!$D$20)</f>
        <v>5144300.9616638673</v>
      </c>
      <c r="Q81" s="27">
        <f>((Inv_laen!$D$7)*(1-80%)+Inv_laen!$D$20)</f>
        <v>5144300.9616638673</v>
      </c>
      <c r="R81" s="27">
        <f>((Inv_laen!$D$7)*(1-80%)+Inv_laen!$D$20)</f>
        <v>5144300.9616638673</v>
      </c>
      <c r="S81" s="27">
        <f>((Inv_laen!$D$7)*(1-80%)+Inv_laen!$D$20)</f>
        <v>5144300.9616638673</v>
      </c>
      <c r="T81" s="27">
        <f>((Inv_laen!$D$7)*(1-80%)+Inv_laen!$D$20)</f>
        <v>5144300.9616638673</v>
      </c>
    </row>
    <row r="82" spans="2:20" ht="14.1" hidden="1" customHeight="1">
      <c r="B82" s="164" t="s">
        <v>192</v>
      </c>
      <c r="C82" s="164"/>
      <c r="D82" s="210"/>
      <c r="E82" s="244"/>
      <c r="F82" s="244"/>
      <c r="G82" s="244">
        <f>Rahavood!G56</f>
        <v>0</v>
      </c>
      <c r="H82" s="244">
        <f>G82+Rahavood!H56</f>
        <v>0</v>
      </c>
      <c r="I82" s="244">
        <f>H82+Rahavood!I56</f>
        <v>0</v>
      </c>
      <c r="J82" s="244">
        <f>I82+Rahavood!J56</f>
        <v>0</v>
      </c>
      <c r="K82" s="244">
        <f>J82+Rahavood!K56</f>
        <v>0</v>
      </c>
      <c r="L82" s="244">
        <f>K82+Rahavood!L56</f>
        <v>0</v>
      </c>
      <c r="M82" s="244">
        <f>L82+Rahavood!M56</f>
        <v>0</v>
      </c>
      <c r="N82" s="244">
        <f>M82+Rahavood!N56</f>
        <v>0</v>
      </c>
      <c r="O82" s="244" t="e">
        <f>N82+Rahavood!#REF!</f>
        <v>#REF!</v>
      </c>
      <c r="P82" s="244" t="e">
        <f>O82+Rahavood!U56</f>
        <v>#REF!</v>
      </c>
      <c r="Q82" s="244" t="e">
        <f>P82+Rahavood!V56</f>
        <v>#REF!</v>
      </c>
      <c r="R82" s="244" t="e">
        <f>Q82+Rahavood!W56</f>
        <v>#REF!</v>
      </c>
      <c r="S82" s="244" t="e">
        <f>R82+Rahavood!X56</f>
        <v>#REF!</v>
      </c>
      <c r="T82" s="244" t="e">
        <f>S82+Rahavood!Y56</f>
        <v>#REF!</v>
      </c>
    </row>
    <row r="83" spans="2:20" ht="14.1" hidden="1" customHeight="1">
      <c r="B83" s="211" t="s">
        <v>159</v>
      </c>
      <c r="C83" s="211"/>
      <c r="D83" s="209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</row>
    <row r="84" spans="2:20" ht="14.1" hidden="1" customHeight="1">
      <c r="B84" s="164" t="s">
        <v>164</v>
      </c>
      <c r="C84" s="164"/>
      <c r="D84" s="164"/>
      <c r="E84" s="27"/>
      <c r="F84" s="27"/>
      <c r="G84" s="27">
        <f t="shared" ref="G84:T84" si="24">G79*$D79</f>
        <v>0</v>
      </c>
      <c r="H84" s="27">
        <f>H79*$D79</f>
        <v>0</v>
      </c>
      <c r="I84" s="27">
        <f t="shared" si="24"/>
        <v>0</v>
      </c>
      <c r="J84" s="27">
        <f t="shared" si="24"/>
        <v>0</v>
      </c>
      <c r="K84" s="27">
        <f t="shared" si="24"/>
        <v>0</v>
      </c>
      <c r="L84" s="27">
        <f t="shared" si="24"/>
        <v>0</v>
      </c>
      <c r="M84" s="27">
        <f t="shared" si="24"/>
        <v>0</v>
      </c>
      <c r="N84" s="27">
        <f t="shared" si="24"/>
        <v>0</v>
      </c>
      <c r="O84" s="27">
        <f t="shared" si="24"/>
        <v>0</v>
      </c>
      <c r="P84" s="27">
        <f t="shared" si="24"/>
        <v>0</v>
      </c>
      <c r="Q84" s="27">
        <f t="shared" si="24"/>
        <v>0</v>
      </c>
      <c r="R84" s="27">
        <f t="shared" si="24"/>
        <v>0</v>
      </c>
      <c r="S84" s="27">
        <f t="shared" si="24"/>
        <v>0</v>
      </c>
      <c r="T84" s="27">
        <f t="shared" si="24"/>
        <v>0</v>
      </c>
    </row>
    <row r="85" spans="2:20" ht="14.1" hidden="1" customHeight="1">
      <c r="B85" s="164" t="s">
        <v>199</v>
      </c>
      <c r="C85" s="164"/>
      <c r="D85" s="164"/>
      <c r="E85" s="27"/>
      <c r="F85" s="27"/>
      <c r="G85" s="27">
        <v>0</v>
      </c>
      <c r="H85" s="27">
        <v>0</v>
      </c>
      <c r="I85" s="27">
        <v>123733.35639999999</v>
      </c>
      <c r="J85" s="27">
        <v>126989.08852800001</v>
      </c>
      <c r="K85" s="27">
        <v>130463.08819003199</v>
      </c>
      <c r="L85" s="27">
        <v>131049.48951855759</v>
      </c>
      <c r="M85" s="27">
        <v>133670.47930892874</v>
      </c>
      <c r="N85" s="27">
        <v>136343.88889510732</v>
      </c>
      <c r="O85" s="27">
        <v>139070.76667300946</v>
      </c>
      <c r="P85" s="27">
        <v>141852.18200646964</v>
      </c>
      <c r="Q85" s="27">
        <v>144689.22564659905</v>
      </c>
      <c r="R85" s="27">
        <v>147583.01015953103</v>
      </c>
      <c r="S85" s="27">
        <v>150534.67036272163</v>
      </c>
      <c r="T85" s="27">
        <v>153545.36376997607</v>
      </c>
    </row>
    <row r="86" spans="2:20" ht="14.1" hidden="1" customHeight="1">
      <c r="B86" s="164" t="s">
        <v>200</v>
      </c>
      <c r="C86" s="164"/>
      <c r="D86" s="164"/>
      <c r="E86" s="27"/>
      <c r="F86" s="27"/>
      <c r="G86" s="27">
        <v>0</v>
      </c>
      <c r="H86" s="27">
        <v>0</v>
      </c>
      <c r="I86" s="27">
        <v>59928.615999999987</v>
      </c>
      <c r="J86" s="27">
        <v>154901.85222</v>
      </c>
      <c r="K86" s="27">
        <v>155721.51224519996</v>
      </c>
      <c r="L86" s="27">
        <v>162286.58963644647</v>
      </c>
      <c r="M86" s="27">
        <v>202317.28174676994</v>
      </c>
      <c r="N86" s="27">
        <v>281404.94642959815</v>
      </c>
      <c r="O86" s="27">
        <v>57406.60907163802</v>
      </c>
      <c r="P86" s="27">
        <v>58554.741253070781</v>
      </c>
      <c r="Q86" s="27">
        <v>306592.62520107866</v>
      </c>
      <c r="R86" s="27">
        <v>44674.92538644289</v>
      </c>
      <c r="S86" s="27">
        <v>45568.423894171741</v>
      </c>
      <c r="T86" s="27">
        <v>46479.792372055184</v>
      </c>
    </row>
    <row r="87" spans="2:20" ht="14.1" hidden="1" customHeight="1">
      <c r="B87" s="164" t="s">
        <v>201</v>
      </c>
      <c r="C87" s="164"/>
      <c r="D87" s="164"/>
      <c r="E87" s="27"/>
      <c r="F87" s="27">
        <f>Rahavood!F28</f>
        <v>4591038</v>
      </c>
      <c r="G87" s="27">
        <f>Rahavood!G28</f>
        <v>4575946.05522398</v>
      </c>
      <c r="H87" s="27">
        <f>G87</f>
        <v>4575946.05522398</v>
      </c>
      <c r="I87" s="27">
        <f t="shared" ref="I87:R87" si="25">H87</f>
        <v>4575946.05522398</v>
      </c>
      <c r="J87" s="27">
        <f t="shared" si="25"/>
        <v>4575946.05522398</v>
      </c>
      <c r="K87" s="27">
        <f t="shared" si="25"/>
        <v>4575946.05522398</v>
      </c>
      <c r="L87" s="27">
        <f t="shared" si="25"/>
        <v>4575946.05522398</v>
      </c>
      <c r="M87" s="27">
        <f t="shared" si="25"/>
        <v>4575946.05522398</v>
      </c>
      <c r="N87" s="27">
        <f t="shared" si="25"/>
        <v>4575946.05522398</v>
      </c>
      <c r="O87" s="27">
        <f t="shared" si="25"/>
        <v>4575946.05522398</v>
      </c>
      <c r="P87" s="27">
        <f t="shared" si="25"/>
        <v>4575946.05522398</v>
      </c>
      <c r="Q87" s="27">
        <f t="shared" si="25"/>
        <v>4575946.05522398</v>
      </c>
      <c r="R87" s="27">
        <f t="shared" si="25"/>
        <v>4575946.05522398</v>
      </c>
      <c r="S87" s="27">
        <f>R87</f>
        <v>4575946.05522398</v>
      </c>
      <c r="T87" s="27">
        <f>S87</f>
        <v>4575946.05522398</v>
      </c>
    </row>
    <row r="88" spans="2:20" ht="14.1" hidden="1" customHeight="1">
      <c r="B88" s="52" t="s">
        <v>144</v>
      </c>
      <c r="C88" s="52"/>
      <c r="D88" s="164"/>
      <c r="E88" s="55"/>
      <c r="F88" s="55"/>
      <c r="G88" s="55">
        <f t="shared" ref="G88:N88" si="26">SUM(G84:G87)</f>
        <v>4575946.05522398</v>
      </c>
      <c r="H88" s="55">
        <f t="shared" si="26"/>
        <v>4575946.05522398</v>
      </c>
      <c r="I88" s="55">
        <f>SUM(I84:I87)</f>
        <v>4759608.0276239803</v>
      </c>
      <c r="J88" s="55">
        <f t="shared" si="26"/>
        <v>4857836.9959719796</v>
      </c>
      <c r="K88" s="55">
        <f t="shared" si="26"/>
        <v>4862130.6556592118</v>
      </c>
      <c r="L88" s="55">
        <f t="shared" si="26"/>
        <v>4869282.1343789836</v>
      </c>
      <c r="M88" s="55">
        <f t="shared" si="26"/>
        <v>4911933.8162796786</v>
      </c>
      <c r="N88" s="55">
        <f t="shared" si="26"/>
        <v>4993694.8905486856</v>
      </c>
      <c r="O88" s="55">
        <f t="shared" ref="O88:T88" si="27">SUM(O84:O87)</f>
        <v>4772423.4309686273</v>
      </c>
      <c r="P88" s="55">
        <f t="shared" si="27"/>
        <v>4776352.9784835204</v>
      </c>
      <c r="Q88" s="55">
        <f t="shared" si="27"/>
        <v>5027227.9060716573</v>
      </c>
      <c r="R88" s="55">
        <f t="shared" si="27"/>
        <v>4768203.9907699535</v>
      </c>
      <c r="S88" s="55">
        <f t="shared" si="27"/>
        <v>4772049.1494808737</v>
      </c>
      <c r="T88" s="55">
        <f t="shared" si="27"/>
        <v>4775971.2113660108</v>
      </c>
    </row>
    <row r="89" spans="2:20" ht="14.1" hidden="1" customHeight="1">
      <c r="B89" s="211" t="s">
        <v>145</v>
      </c>
      <c r="C89" s="211"/>
      <c r="D89" s="209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</row>
    <row r="90" spans="2:20" ht="14.1" hidden="1" customHeight="1">
      <c r="B90" s="164" t="s">
        <v>142</v>
      </c>
      <c r="C90" s="164"/>
      <c r="D90" s="164"/>
      <c r="E90" s="27"/>
      <c r="F90" s="27"/>
      <c r="G90" s="27">
        <v>0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2:20" ht="14.1" hidden="1" customHeight="1">
      <c r="B91" s="164" t="s">
        <v>146</v>
      </c>
      <c r="C91" s="164"/>
      <c r="D91" s="210">
        <v>0.05</v>
      </c>
      <c r="E91" s="27"/>
      <c r="F91" s="27"/>
      <c r="G91" s="27">
        <f>$D$91*Rahavood!G13</f>
        <v>515679.19682000001</v>
      </c>
      <c r="H91" s="27">
        <f>$D$91*Rahavood!H13</f>
        <v>529041.38604557782</v>
      </c>
      <c r="I91" s="27">
        <f>$D$91*Rahavood!I13</f>
        <v>556367.65211026988</v>
      </c>
      <c r="J91" s="27">
        <f>$D$91*Rahavood!J13</f>
        <v>585109.37620273954</v>
      </c>
      <c r="K91" s="27">
        <f>$D$91*Rahavood!K13</f>
        <v>615365.04018960719</v>
      </c>
      <c r="L91" s="27">
        <f>$D$91*Rahavood!L13</f>
        <v>653171.19926844013</v>
      </c>
      <c r="M91" s="27">
        <f>$D$91*Rahavood!M13</f>
        <v>705960.06246372685</v>
      </c>
      <c r="N91" s="27">
        <f>$D$91*Rahavood!N13</f>
        <v>763113.29989377211</v>
      </c>
      <c r="O91" s="27">
        <f>$D$91*Rahavood!O13</f>
        <v>824994.03678156761</v>
      </c>
      <c r="P91" s="27">
        <f>$D$91*Rahavood!P13</f>
        <v>895201.73567482142</v>
      </c>
      <c r="Q91" s="27">
        <f>$D$91*Rahavood!Q13</f>
        <v>959303.08826738026</v>
      </c>
      <c r="R91" s="27">
        <f>$D$91*Rahavood!R13</f>
        <v>1028072.784058713</v>
      </c>
      <c r="S91" s="27" t="e">
        <f>$D$91*Rahavood!#REF!</f>
        <v>#REF!</v>
      </c>
      <c r="T91" s="27">
        <f>$D$91*Rahavood!U13</f>
        <v>0</v>
      </c>
    </row>
    <row r="92" spans="2:20" ht="14.1" hidden="1" customHeight="1">
      <c r="B92" s="52" t="s">
        <v>147</v>
      </c>
      <c r="C92" s="52"/>
      <c r="D92" s="210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</row>
    <row r="93" spans="2:20" ht="15" hidden="1" customHeight="1" thickBot="1">
      <c r="B93" s="191" t="s">
        <v>143</v>
      </c>
      <c r="C93" s="191"/>
      <c r="D93" s="214">
        <f>D17</f>
        <v>5.45E-2</v>
      </c>
      <c r="E93" s="30"/>
      <c r="F93" s="30"/>
      <c r="G93" s="30">
        <f>((F90+G90)/2+G91)*$D$17</f>
        <v>28104.516226690001</v>
      </c>
      <c r="H93" s="30">
        <f>((G90+H90)/2+H91)*$D$17</f>
        <v>28832.755539483991</v>
      </c>
      <c r="I93" s="30">
        <f t="shared" ref="I93:T93" si="28">((H90+I90)/2+I91)*$D$17</f>
        <v>30322.037040009709</v>
      </c>
      <c r="J93" s="30">
        <f t="shared" si="28"/>
        <v>31888.461003049306</v>
      </c>
      <c r="K93" s="30">
        <f t="shared" si="28"/>
        <v>33537.394690333589</v>
      </c>
      <c r="L93" s="30">
        <f t="shared" si="28"/>
        <v>35597.830360129985</v>
      </c>
      <c r="M93" s="30">
        <f t="shared" si="28"/>
        <v>38474.823404273113</v>
      </c>
      <c r="N93" s="30">
        <f t="shared" si="28"/>
        <v>41589.674844210582</v>
      </c>
      <c r="O93" s="30">
        <f t="shared" si="28"/>
        <v>44962.175004595432</v>
      </c>
      <c r="P93" s="30">
        <f t="shared" si="28"/>
        <v>48788.49459427777</v>
      </c>
      <c r="Q93" s="30">
        <f t="shared" si="28"/>
        <v>52282.018310572224</v>
      </c>
      <c r="R93" s="30">
        <f t="shared" si="28"/>
        <v>56029.966731199856</v>
      </c>
      <c r="S93" s="30" t="e">
        <f t="shared" si="28"/>
        <v>#REF!</v>
      </c>
      <c r="T93" s="30">
        <f t="shared" si="28"/>
        <v>0</v>
      </c>
    </row>
    <row r="94" spans="2:20" ht="15" hidden="1" customHeight="1" thickTop="1"/>
    <row r="95" spans="2:20" ht="14.1" hidden="1" customHeight="1">
      <c r="B95" s="97" t="s">
        <v>160</v>
      </c>
      <c r="C95" s="51"/>
      <c r="D95" s="188"/>
      <c r="E95" s="188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2:20" ht="14.1" hidden="1" customHeight="1">
      <c r="B96" s="164" t="s">
        <v>191</v>
      </c>
      <c r="C96" s="164"/>
      <c r="D96" s="189"/>
      <c r="E96" s="215"/>
      <c r="F96" s="216"/>
      <c r="G96" s="27">
        <f>Rahavood!G30</f>
        <v>9713754.0181910992</v>
      </c>
      <c r="H96" s="27">
        <f>Rahavood!H30</f>
        <v>10065575.170389142</v>
      </c>
      <c r="I96" s="27">
        <f>Rahavood!I30</f>
        <v>10406147.395839475</v>
      </c>
      <c r="J96" s="27">
        <f>Rahavood!J30</f>
        <v>10739759.476519469</v>
      </c>
      <c r="K96" s="27">
        <f>Rahavood!K30</f>
        <v>11139945.873383623</v>
      </c>
      <c r="L96" s="27">
        <f>Rahavood!L30</f>
        <v>11667126.361430183</v>
      </c>
      <c r="M96" s="27">
        <f>Rahavood!M30</f>
        <v>12265032.394525018</v>
      </c>
      <c r="N96" s="27">
        <f>Rahavood!N30</f>
        <v>12564996.975818593</v>
      </c>
      <c r="O96" s="27">
        <f>Rahavood!O30</f>
        <v>12871060.216737438</v>
      </c>
      <c r="P96" s="27">
        <f>Rahavood!P30</f>
        <v>13446157.213112049</v>
      </c>
      <c r="Q96" s="27">
        <f>Rahavood!Q30</f>
        <v>13764754.377308002</v>
      </c>
      <c r="R96" s="27">
        <f>Rahavood!R30</f>
        <v>14089827.766074758</v>
      </c>
      <c r="S96" s="27" t="e">
        <f>Rahavood!#REF!</f>
        <v>#REF!</v>
      </c>
      <c r="T96" s="27">
        <f>Rahavood!U30</f>
        <v>0</v>
      </c>
    </row>
    <row r="97" spans="2:20" ht="14.1" hidden="1" customHeight="1">
      <c r="B97" s="164" t="s">
        <v>147</v>
      </c>
      <c r="C97" s="164"/>
      <c r="D97" s="189"/>
      <c r="E97" s="215"/>
      <c r="F97" s="216"/>
      <c r="G97" s="27">
        <f t="shared" ref="G97:T97" si="29">G93</f>
        <v>28104.516226690001</v>
      </c>
      <c r="H97" s="27">
        <f t="shared" si="29"/>
        <v>28832.755539483991</v>
      </c>
      <c r="I97" s="27">
        <f t="shared" si="29"/>
        <v>30322.037040009709</v>
      </c>
      <c r="J97" s="27">
        <f t="shared" si="29"/>
        <v>31888.461003049306</v>
      </c>
      <c r="K97" s="27">
        <f t="shared" si="29"/>
        <v>33537.394690333589</v>
      </c>
      <c r="L97" s="27">
        <f t="shared" si="29"/>
        <v>35597.830360129985</v>
      </c>
      <c r="M97" s="27">
        <f t="shared" si="29"/>
        <v>38474.823404273113</v>
      </c>
      <c r="N97" s="27">
        <f t="shared" si="29"/>
        <v>41589.674844210582</v>
      </c>
      <c r="O97" s="27">
        <f t="shared" si="29"/>
        <v>44962.175004595432</v>
      </c>
      <c r="P97" s="27">
        <f t="shared" si="29"/>
        <v>48788.49459427777</v>
      </c>
      <c r="Q97" s="27">
        <f t="shared" si="29"/>
        <v>52282.018310572224</v>
      </c>
      <c r="R97" s="27">
        <f t="shared" si="29"/>
        <v>56029.966731199856</v>
      </c>
      <c r="S97" s="27" t="e">
        <f t="shared" si="29"/>
        <v>#REF!</v>
      </c>
      <c r="T97" s="27">
        <f t="shared" si="29"/>
        <v>0</v>
      </c>
    </row>
    <row r="98" spans="2:20" ht="15" hidden="1" customHeight="1" thickBot="1">
      <c r="B98" s="237" t="s">
        <v>71</v>
      </c>
      <c r="C98" s="217"/>
      <c r="D98" s="218"/>
      <c r="E98" s="219"/>
      <c r="F98" s="220"/>
      <c r="G98" s="65">
        <f t="shared" ref="G98:T98" si="30">SUM(G96:G97)</f>
        <v>9741858.5344177894</v>
      </c>
      <c r="H98" s="65">
        <f t="shared" si="30"/>
        <v>10094407.925928626</v>
      </c>
      <c r="I98" s="65">
        <f t="shared" si="30"/>
        <v>10436469.432879485</v>
      </c>
      <c r="J98" s="65">
        <f t="shared" si="30"/>
        <v>10771647.937522519</v>
      </c>
      <c r="K98" s="65">
        <f t="shared" si="30"/>
        <v>11173483.268073956</v>
      </c>
      <c r="L98" s="65">
        <f t="shared" si="30"/>
        <v>11702724.191790313</v>
      </c>
      <c r="M98" s="65">
        <f t="shared" si="30"/>
        <v>12303507.217929291</v>
      </c>
      <c r="N98" s="65">
        <f t="shared" si="30"/>
        <v>12606586.650662804</v>
      </c>
      <c r="O98" s="65">
        <f t="shared" si="30"/>
        <v>12916022.391742034</v>
      </c>
      <c r="P98" s="65">
        <f t="shared" si="30"/>
        <v>13494945.707706327</v>
      </c>
      <c r="Q98" s="65">
        <f t="shared" si="30"/>
        <v>13817036.395618575</v>
      </c>
      <c r="R98" s="65">
        <f t="shared" si="30"/>
        <v>14145857.732805958</v>
      </c>
      <c r="S98" s="65" t="e">
        <f t="shared" si="30"/>
        <v>#REF!</v>
      </c>
      <c r="T98" s="65">
        <f t="shared" si="30"/>
        <v>0</v>
      </c>
    </row>
    <row r="99" spans="2:20" ht="15" hidden="1" customHeight="1" thickTop="1"/>
    <row r="100" spans="2:20" ht="14.1" hidden="1" customHeight="1">
      <c r="B100" s="97" t="s">
        <v>190</v>
      </c>
      <c r="C100" s="51"/>
      <c r="D100" s="221" t="s">
        <v>180</v>
      </c>
      <c r="E100" s="188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2:20" ht="14.1" hidden="1" customHeight="1">
      <c r="B101" s="260" t="s">
        <v>148</v>
      </c>
      <c r="C101" s="260" t="s">
        <v>86</v>
      </c>
      <c r="D101" s="32">
        <v>0.5</v>
      </c>
      <c r="E101" s="222"/>
      <c r="F101" s="223"/>
      <c r="G101" s="33">
        <f t="shared" ref="G101:T101" si="31">IF(G37=0,0,G98*$D$101/G37)</f>
        <v>0.98661209464817945</v>
      </c>
      <c r="H101" s="33">
        <f t="shared" si="31"/>
        <v>0.99144822796547438</v>
      </c>
      <c r="I101" s="33">
        <f t="shared" si="31"/>
        <v>1.0215492339829726</v>
      </c>
      <c r="J101" s="33">
        <f t="shared" si="31"/>
        <v>1.0507563547743723</v>
      </c>
      <c r="K101" s="33">
        <f t="shared" si="31"/>
        <v>1.0862262916040577</v>
      </c>
      <c r="L101" s="33">
        <f t="shared" si="31"/>
        <v>1.1337785314110147</v>
      </c>
      <c r="M101" s="33">
        <f>IF(M37=0,0,M98*$D$101/M37)</f>
        <v>1.1878932192923997</v>
      </c>
      <c r="N101" s="33">
        <f t="shared" si="31"/>
        <v>1.2129723235764069</v>
      </c>
      <c r="O101" s="33">
        <f t="shared" si="31"/>
        <v>1.2384679254930717</v>
      </c>
      <c r="P101" s="33">
        <f t="shared" si="31"/>
        <v>1.2895179991872363</v>
      </c>
      <c r="Q101" s="33">
        <f t="shared" si="31"/>
        <v>1.3157372252104751</v>
      </c>
      <c r="R101" s="33">
        <f t="shared" si="31"/>
        <v>1.3423916613896416</v>
      </c>
      <c r="S101" s="33" t="e">
        <f t="shared" si="31"/>
        <v>#REF!</v>
      </c>
      <c r="T101" s="33">
        <f t="shared" si="31"/>
        <v>0</v>
      </c>
    </row>
    <row r="102" spans="2:20" ht="14.1" hidden="1" customHeight="1">
      <c r="B102" s="168" t="s">
        <v>121</v>
      </c>
      <c r="C102" s="168" t="s">
        <v>86</v>
      </c>
      <c r="D102" s="34">
        <v>0.5</v>
      </c>
      <c r="E102" s="224"/>
      <c r="F102" s="225"/>
      <c r="G102" s="26">
        <f t="shared" ref="G102:T102" si="32">IF(G43=0,0,G98*$D$102/G43)</f>
        <v>0.91233282624714485</v>
      </c>
      <c r="H102" s="26">
        <f t="shared" si="32"/>
        <v>0.91931634701110465</v>
      </c>
      <c r="I102" s="26">
        <f t="shared" si="32"/>
        <v>0.94746399264554726</v>
      </c>
      <c r="J102" s="26">
        <f t="shared" si="32"/>
        <v>0.9747959882220919</v>
      </c>
      <c r="K102" s="26">
        <f t="shared" si="32"/>
        <v>1.0079526720163585</v>
      </c>
      <c r="L102" s="26">
        <f t="shared" si="32"/>
        <v>1.0523398242845456</v>
      </c>
      <c r="M102" s="26">
        <f t="shared" si="32"/>
        <v>1.1028411201944823</v>
      </c>
      <c r="N102" s="26">
        <f t="shared" si="32"/>
        <v>1.1264036072789734</v>
      </c>
      <c r="O102" s="26">
        <f t="shared" si="32"/>
        <v>1.1503641000210763</v>
      </c>
      <c r="P102" s="26">
        <f t="shared" si="32"/>
        <v>1.1980782987519216</v>
      </c>
      <c r="Q102" s="26">
        <f t="shared" si="32"/>
        <v>1.2227396976731333</v>
      </c>
      <c r="R102" s="26">
        <f t="shared" si="32"/>
        <v>1.2478172136207279</v>
      </c>
      <c r="S102" s="26" t="e">
        <f t="shared" si="32"/>
        <v>#REF!</v>
      </c>
      <c r="T102" s="26">
        <f t="shared" si="32"/>
        <v>0</v>
      </c>
    </row>
    <row r="103" spans="2:20" ht="14.1" hidden="1" customHeight="1"/>
    <row r="104" spans="2:20" ht="14.1" hidden="1" customHeight="1"/>
    <row r="105" spans="2:20" ht="14.1" hidden="1" customHeight="1"/>
    <row r="106" spans="2:20" ht="14.1" hidden="1" customHeight="1"/>
    <row r="107" spans="2:20" ht="14.1" hidden="1" customHeight="1"/>
    <row r="108" spans="2:20" ht="14.1" hidden="1" customHeight="1"/>
    <row r="109" spans="2:20" ht="14.1" hidden="1" customHeight="1"/>
    <row r="110" spans="2:20" ht="13.5" thickTop="1"/>
  </sheetData>
  <mergeCells count="3">
    <mergeCell ref="B2:B3"/>
    <mergeCell ref="C69:C70"/>
    <mergeCell ref="D69:D70"/>
  </mergeCells>
  <conditionalFormatting sqref="G96:T98 E6:F6 E11:F11 E13:T13 E10:L10 E12:L12 E14:L14 E19:L20 E58 E23:T33 E35:T39 E41:T45 E47:T47 E49:T49 E52:T52 E54:T54 E79:T93">
    <cfRule type="notContainsBlanks" dxfId="101" priority="38" stopIfTrue="1">
      <formula>LEN(TRIM(E6))&gt;0</formula>
    </cfRule>
  </conditionalFormatting>
  <conditionalFormatting sqref="M6:T6">
    <cfRule type="notContainsBlanks" dxfId="100" priority="43" stopIfTrue="1">
      <formula>LEN(TRIM(M6))&gt;0</formula>
    </cfRule>
  </conditionalFormatting>
  <conditionalFormatting sqref="M10:T10">
    <cfRule type="notContainsBlanks" dxfId="99" priority="42" stopIfTrue="1">
      <formula>LEN(TRIM(M10))&gt;0</formula>
    </cfRule>
  </conditionalFormatting>
  <conditionalFormatting sqref="M12:T12">
    <cfRule type="notContainsBlanks" dxfId="98" priority="41" stopIfTrue="1">
      <formula>LEN(TRIM(M12))&gt;0</formula>
    </cfRule>
  </conditionalFormatting>
  <conditionalFormatting sqref="M14:T14">
    <cfRule type="notContainsBlanks" dxfId="97" priority="40" stopIfTrue="1">
      <formula>LEN(TRIM(M14))&gt;0</formula>
    </cfRule>
  </conditionalFormatting>
  <conditionalFormatting sqref="M19:T20">
    <cfRule type="notContainsBlanks" dxfId="96" priority="39" stopIfTrue="1">
      <formula>LEN(TRIM(M19))&gt;0</formula>
    </cfRule>
  </conditionalFormatting>
  <conditionalFormatting sqref="E48:T48">
    <cfRule type="cellIs" dxfId="95" priority="36" stopIfTrue="1" operator="lessThan">
      <formula>0</formula>
    </cfRule>
    <cfRule type="cellIs" dxfId="94" priority="37" stopIfTrue="1" operator="greaterThan">
      <formula>0</formula>
    </cfRule>
  </conditionalFormatting>
  <conditionalFormatting sqref="E50:T50">
    <cfRule type="cellIs" dxfId="93" priority="34" stopIfTrue="1" operator="lessThan">
      <formula>0</formula>
    </cfRule>
    <cfRule type="cellIs" dxfId="92" priority="35" stopIfTrue="1" operator="greaterThan">
      <formula>0</formula>
    </cfRule>
  </conditionalFormatting>
  <conditionalFormatting sqref="E53:T53">
    <cfRule type="cellIs" dxfId="91" priority="32" stopIfTrue="1" operator="lessThan">
      <formula>0</formula>
    </cfRule>
    <cfRule type="cellIs" dxfId="90" priority="33" stopIfTrue="1" operator="greaterThan">
      <formula>0</formula>
    </cfRule>
  </conditionalFormatting>
  <conditionalFormatting sqref="E55:T55">
    <cfRule type="cellIs" dxfId="89" priority="30" stopIfTrue="1" operator="lessThan">
      <formula>0</formula>
    </cfRule>
    <cfRule type="cellIs" dxfId="88" priority="31" stopIfTrue="1" operator="greaterThan">
      <formula>0</formula>
    </cfRule>
  </conditionalFormatting>
  <conditionalFormatting sqref="F67">
    <cfRule type="notContainsBlanks" dxfId="87" priority="19" stopIfTrue="1">
      <formula>LEN(TRIM(F67))&gt;0</formula>
    </cfRule>
  </conditionalFormatting>
  <conditionalFormatting sqref="E57:T57">
    <cfRule type="notContainsBlanks" dxfId="86" priority="29" stopIfTrue="1">
      <formula>LEN(TRIM(E57))&gt;0</formula>
    </cfRule>
  </conditionalFormatting>
  <conditionalFormatting sqref="F62:T62">
    <cfRule type="notContainsBlanks" dxfId="85" priority="28" stopIfTrue="1">
      <formula>LEN(TRIM(F62))&gt;0</formula>
    </cfRule>
  </conditionalFormatting>
  <conditionalFormatting sqref="F63:T63">
    <cfRule type="notContainsBlanks" dxfId="84" priority="27" stopIfTrue="1">
      <formula>LEN(TRIM(F63))&gt;0</formula>
    </cfRule>
  </conditionalFormatting>
  <conditionalFormatting sqref="E62">
    <cfRule type="notContainsBlanks" dxfId="83" priority="26" stopIfTrue="1">
      <formula>LEN(TRIM(E62))&gt;0</formula>
    </cfRule>
  </conditionalFormatting>
  <conditionalFormatting sqref="E63">
    <cfRule type="notContainsBlanks" dxfId="82" priority="25" stopIfTrue="1">
      <formula>LEN(TRIM(E63))&gt;0</formula>
    </cfRule>
  </conditionalFormatting>
  <conditionalFormatting sqref="F64:J64">
    <cfRule type="notContainsBlanks" dxfId="81" priority="24" stopIfTrue="1">
      <formula>LEN(TRIM(F64))&gt;0</formula>
    </cfRule>
  </conditionalFormatting>
  <conditionalFormatting sqref="K64:T64">
    <cfRule type="notContainsBlanks" dxfId="80" priority="23" stopIfTrue="1">
      <formula>LEN(TRIM(K64))&gt;0</formula>
    </cfRule>
  </conditionalFormatting>
  <conditionalFormatting sqref="F65:J65">
    <cfRule type="notContainsBlanks" dxfId="79" priority="22" stopIfTrue="1">
      <formula>LEN(TRIM(F65))&gt;0</formula>
    </cfRule>
  </conditionalFormatting>
  <conditionalFormatting sqref="K65:T65">
    <cfRule type="notContainsBlanks" dxfId="78" priority="21" stopIfTrue="1">
      <formula>LEN(TRIM(K65))&gt;0</formula>
    </cfRule>
  </conditionalFormatting>
  <conditionalFormatting sqref="F66">
    <cfRule type="notContainsBlanks" dxfId="77" priority="20" stopIfTrue="1">
      <formula>LEN(TRIM(F66))&gt;0</formula>
    </cfRule>
  </conditionalFormatting>
  <conditionalFormatting sqref="D101:D102">
    <cfRule type="notContainsBlanks" dxfId="76" priority="14" stopIfTrue="1">
      <formula>LEN(TRIM(D101))&gt;0</formula>
    </cfRule>
  </conditionalFormatting>
  <conditionalFormatting sqref="D71:D75">
    <cfRule type="notContainsBlanks" dxfId="75" priority="18" stopIfTrue="1">
      <formula>LEN(TRIM(D71))&gt;0</formula>
    </cfRule>
  </conditionalFormatting>
  <conditionalFormatting sqref="G101:T102">
    <cfRule type="notContainsBlanks" dxfId="74" priority="15" stopIfTrue="1">
      <formula>LEN(TRIM(G101))&gt;0</formula>
    </cfRule>
  </conditionalFormatting>
  <conditionalFormatting sqref="D89">
    <cfRule type="notContainsBlanks" dxfId="73" priority="17" stopIfTrue="1">
      <formula>LEN(TRIM(D89))&gt;0</formula>
    </cfRule>
  </conditionalFormatting>
  <conditionalFormatting sqref="D92">
    <cfRule type="notContainsBlanks" dxfId="72" priority="16" stopIfTrue="1">
      <formula>LEN(TRIM(D92))&gt;0</formula>
    </cfRule>
  </conditionalFormatting>
  <conditionalFormatting sqref="G66:T66">
    <cfRule type="notContainsBlanks" dxfId="71" priority="13" stopIfTrue="1">
      <formula>LEN(TRIM(G66))&gt;0</formula>
    </cfRule>
  </conditionalFormatting>
  <conditionalFormatting sqref="G67:T67">
    <cfRule type="notContainsBlanks" dxfId="70" priority="12" stopIfTrue="1">
      <formula>LEN(TRIM(G67))&gt;0</formula>
    </cfRule>
  </conditionalFormatting>
  <conditionalFormatting sqref="E67">
    <cfRule type="notContainsBlanks" dxfId="69" priority="8" stopIfTrue="1">
      <formula>LEN(TRIM(E67))&gt;0</formula>
    </cfRule>
  </conditionalFormatting>
  <conditionalFormatting sqref="E64">
    <cfRule type="notContainsBlanks" dxfId="68" priority="11" stopIfTrue="1">
      <formula>LEN(TRIM(E64))&gt;0</formula>
    </cfRule>
  </conditionalFormatting>
  <conditionalFormatting sqref="E65">
    <cfRule type="notContainsBlanks" dxfId="67" priority="10" stopIfTrue="1">
      <formula>LEN(TRIM(E65))&gt;0</formula>
    </cfRule>
  </conditionalFormatting>
  <conditionalFormatting sqref="E66">
    <cfRule type="notContainsBlanks" dxfId="66" priority="9" stopIfTrue="1">
      <formula>LEN(TRIM(E66))&gt;0</formula>
    </cfRule>
  </conditionalFormatting>
  <conditionalFormatting sqref="E9:T9">
    <cfRule type="notContainsBlanks" dxfId="65" priority="7" stopIfTrue="1">
      <formula>LEN(TRIM(E9))&gt;0</formula>
    </cfRule>
  </conditionalFormatting>
  <conditionalFormatting sqref="H11:T11">
    <cfRule type="notContainsBlanks" dxfId="64" priority="6" stopIfTrue="1">
      <formula>LEN(TRIM(H11))&gt;0</formula>
    </cfRule>
  </conditionalFormatting>
  <conditionalFormatting sqref="G11">
    <cfRule type="notContainsBlanks" dxfId="63" priority="5" stopIfTrue="1">
      <formula>LEN(TRIM(G11))&gt;0</formula>
    </cfRule>
  </conditionalFormatting>
  <conditionalFormatting sqref="G6:J6">
    <cfRule type="notContainsBlanks" dxfId="62" priority="4" stopIfTrue="1">
      <formula>LEN(TRIM(G6))&gt;0</formula>
    </cfRule>
  </conditionalFormatting>
  <conditionalFormatting sqref="K6:L6">
    <cfRule type="notContainsBlanks" dxfId="61" priority="3" stopIfTrue="1">
      <formula>LEN(TRIM(K6))&gt;0</formula>
    </cfRule>
  </conditionalFormatting>
  <conditionalFormatting sqref="F58:L58">
    <cfRule type="notContainsBlanks" dxfId="60" priority="2" stopIfTrue="1">
      <formula>LEN(TRIM(F58))&gt;0</formula>
    </cfRule>
  </conditionalFormatting>
  <conditionalFormatting sqref="M58:T58">
    <cfRule type="notContainsBlanks" dxfId="59" priority="1" stopIfTrue="1">
      <formula>LEN(TRIM(M58))&gt;0</formula>
    </cfRule>
  </conditionalFormatting>
  <pageMargins left="0.75" right="0.75" top="1" bottom="1" header="0.5" footer="0.5"/>
  <pageSetup paperSize="9" orientation="portrait" verticalDpi="300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95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V101" sqref="V101"/>
    </sheetView>
  </sheetViews>
  <sheetFormatPr defaultRowHeight="12.75" outlineLevelRow="1"/>
  <cols>
    <col min="1" max="1" width="3.140625" style="146" customWidth="1"/>
    <col min="2" max="2" width="36" style="146" customWidth="1"/>
    <col min="3" max="3" width="4.42578125" style="146" bestFit="1" customWidth="1"/>
    <col min="4" max="6" width="10.5703125" style="146" bestFit="1" customWidth="1"/>
    <col min="7" max="18" width="11.28515625" style="146" bestFit="1" customWidth="1"/>
    <col min="19" max="19" width="11" style="146" hidden="1" customWidth="1"/>
    <col min="20" max="28" width="7.42578125" style="146" bestFit="1" customWidth="1"/>
    <col min="29" max="16384" width="9.140625" style="146"/>
  </cols>
  <sheetData>
    <row r="1" spans="2:19" ht="8.25" customHeight="1"/>
    <row r="2" spans="2:19" s="45" customFormat="1" hidden="1">
      <c r="B2" s="315"/>
      <c r="C2" s="305"/>
      <c r="D2" s="305"/>
      <c r="E2" s="44"/>
      <c r="F2" s="44"/>
      <c r="G2" s="44"/>
      <c r="H2" s="44">
        <v>1</v>
      </c>
      <c r="I2" s="44">
        <f t="shared" ref="I2:R2" si="0">H2+1</f>
        <v>2</v>
      </c>
      <c r="J2" s="44">
        <f t="shared" si="0"/>
        <v>3</v>
      </c>
      <c r="K2" s="44">
        <f t="shared" si="0"/>
        <v>4</v>
      </c>
      <c r="L2" s="44">
        <f t="shared" si="0"/>
        <v>5</v>
      </c>
      <c r="M2" s="44">
        <f t="shared" si="0"/>
        <v>6</v>
      </c>
      <c r="N2" s="44">
        <f t="shared" si="0"/>
        <v>7</v>
      </c>
      <c r="O2" s="44">
        <f t="shared" si="0"/>
        <v>8</v>
      </c>
      <c r="P2" s="44">
        <f t="shared" si="0"/>
        <v>9</v>
      </c>
      <c r="Q2" s="44">
        <f t="shared" si="0"/>
        <v>10</v>
      </c>
      <c r="R2" s="44">
        <f t="shared" si="0"/>
        <v>11</v>
      </c>
    </row>
    <row r="3" spans="2:19" s="45" customFormat="1">
      <c r="B3" s="315"/>
      <c r="C3" s="305" t="s">
        <v>4</v>
      </c>
      <c r="D3" s="46">
        <f>Eeldused!F3</f>
        <v>2020</v>
      </c>
      <c r="E3" s="46">
        <f>Eeldused!G3</f>
        <v>2021</v>
      </c>
      <c r="F3" s="46">
        <f>Eeldused!H3</f>
        <v>2022</v>
      </c>
      <c r="G3" s="46">
        <f>Eeldused!I3</f>
        <v>2023</v>
      </c>
      <c r="H3" s="46">
        <f>Eeldused!J3</f>
        <v>2024</v>
      </c>
      <c r="I3" s="46">
        <f>Eeldused!K3</f>
        <v>2025</v>
      </c>
      <c r="J3" s="46">
        <f>Eeldused!L3</f>
        <v>2026</v>
      </c>
      <c r="K3" s="46">
        <f>Eeldused!M3</f>
        <v>2027</v>
      </c>
      <c r="L3" s="46">
        <f>Eeldused!N3</f>
        <v>2028</v>
      </c>
      <c r="M3" s="46">
        <f>Eeldused!O3</f>
        <v>2029</v>
      </c>
      <c r="N3" s="46">
        <f>Eeldused!P3</f>
        <v>2030</v>
      </c>
      <c r="O3" s="46">
        <f>Eeldused!Q3</f>
        <v>2031</v>
      </c>
      <c r="P3" s="46">
        <f>Eeldused!R3</f>
        <v>2032</v>
      </c>
      <c r="Q3" s="46">
        <f>Eeldused!S3</f>
        <v>2033</v>
      </c>
      <c r="R3" s="46">
        <f>Eeldused!T3</f>
        <v>2034</v>
      </c>
    </row>
    <row r="4" spans="2:19" s="45" customFormat="1" ht="15.75" customHeight="1">
      <c r="B4" s="47" t="s">
        <v>124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2:19" s="45" customFormat="1">
      <c r="B5" s="97" t="s">
        <v>102</v>
      </c>
      <c r="C5" s="10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9" s="45" customFormat="1">
      <c r="B6" s="52" t="s">
        <v>26</v>
      </c>
      <c r="C6" s="53" t="s">
        <v>157</v>
      </c>
      <c r="D6" s="55">
        <f>D7+D8</f>
        <v>3025452</v>
      </c>
      <c r="E6" s="55">
        <f>E7+E8</f>
        <v>3041208</v>
      </c>
      <c r="F6" s="55">
        <f>F7+F8</f>
        <v>3135895.273782359</v>
      </c>
      <c r="G6" s="55">
        <f t="shared" ref="G6:R6" si="1">G7+G8</f>
        <v>3303956.6649088338</v>
      </c>
      <c r="H6" s="55">
        <f t="shared" si="1"/>
        <v>3481043.6067575468</v>
      </c>
      <c r="I6" s="55">
        <f t="shared" si="1"/>
        <v>3667641.7689490262</v>
      </c>
      <c r="J6" s="55">
        <f t="shared" si="1"/>
        <v>3901065.5095546097</v>
      </c>
      <c r="K6" s="55">
        <f t="shared" si="1"/>
        <v>4227657.3758112434</v>
      </c>
      <c r="L6" s="55">
        <f t="shared" si="1"/>
        <v>4581615.4571854463</v>
      </c>
      <c r="M6" s="55">
        <f t="shared" si="1"/>
        <v>4965234.8500274001</v>
      </c>
      <c r="N6" s="55">
        <f t="shared" si="1"/>
        <v>5400932.9354702253</v>
      </c>
      <c r="O6" s="55">
        <f t="shared" si="1"/>
        <v>5799019.4922720185</v>
      </c>
      <c r="P6" s="55">
        <f t="shared" si="1"/>
        <v>6226480.7093368154</v>
      </c>
      <c r="Q6" s="55">
        <f t="shared" si="1"/>
        <v>6685486.4859899897</v>
      </c>
      <c r="R6" s="55">
        <f t="shared" si="1"/>
        <v>7178367.1797783077</v>
      </c>
      <c r="S6" s="56"/>
    </row>
    <row r="7" spans="2:19" s="45" customFormat="1" outlineLevel="1">
      <c r="B7" s="172" t="s">
        <v>15</v>
      </c>
      <c r="C7" s="53" t="s">
        <v>157</v>
      </c>
      <c r="D7" s="27">
        <f>Rahavood!F7</f>
        <v>2126812</v>
      </c>
      <c r="E7" s="27">
        <f>Rahavood!G7</f>
        <v>2051337</v>
      </c>
      <c r="F7" s="27">
        <f>Rahavood!H7</f>
        <v>2146024.273782359</v>
      </c>
      <c r="G7" s="27">
        <f>Rahavood!I7</f>
        <v>2264592.114908834</v>
      </c>
      <c r="H7" s="27">
        <f>Rahavood!J7</f>
        <v>2389710.8292575469</v>
      </c>
      <c r="I7" s="27">
        <f>Rahavood!K7</f>
        <v>2521742.3525740262</v>
      </c>
      <c r="J7" s="27">
        <f>Rahavood!L7</f>
        <v>2686412.1281971098</v>
      </c>
      <c r="K7" s="27">
        <f>Rahavood!M7</f>
        <v>2915831.7239451427</v>
      </c>
      <c r="L7" s="27">
        <f>Rahavood!N7</f>
        <v>3164843.7531700577</v>
      </c>
      <c r="M7" s="27">
        <f>Rahavood!O7</f>
        <v>3435121.4096907806</v>
      </c>
      <c r="N7" s="27">
        <f>Rahavood!P7</f>
        <v>3742289.9661453301</v>
      </c>
      <c r="O7" s="27">
        <f>Rahavood!Q7</f>
        <v>4024271.5150943799</v>
      </c>
      <c r="P7" s="27">
        <f>Rahavood!R7</f>
        <v>4327500.3737567421</v>
      </c>
      <c r="Q7" s="27">
        <f>Rahavood!S7</f>
        <v>4653577.5269193118</v>
      </c>
      <c r="R7" s="27">
        <f>Rahavood!T7</f>
        <v>5004224.5935726818</v>
      </c>
      <c r="S7" s="56"/>
    </row>
    <row r="8" spans="2:19" s="45" customFormat="1" outlineLevel="1">
      <c r="B8" s="36" t="s">
        <v>16</v>
      </c>
      <c r="C8" s="57" t="s">
        <v>157</v>
      </c>
      <c r="D8" s="26">
        <f>Rahavood!F8</f>
        <v>898640</v>
      </c>
      <c r="E8" s="26">
        <f>Rahavood!G8</f>
        <v>989871</v>
      </c>
      <c r="F8" s="26">
        <f>Rahavood!H8</f>
        <v>989871</v>
      </c>
      <c r="G8" s="26">
        <f>Rahavood!I8</f>
        <v>1039364.5499999999</v>
      </c>
      <c r="H8" s="26">
        <f>Rahavood!J8</f>
        <v>1091332.7775000001</v>
      </c>
      <c r="I8" s="26">
        <f>Rahavood!K8</f>
        <v>1145899.416375</v>
      </c>
      <c r="J8" s="26">
        <f>Rahavood!L8</f>
        <v>1214653.3813575001</v>
      </c>
      <c r="K8" s="26">
        <f>Rahavood!M8</f>
        <v>1311825.6518661003</v>
      </c>
      <c r="L8" s="26">
        <f>Rahavood!N8</f>
        <v>1416771.7040153884</v>
      </c>
      <c r="M8" s="26">
        <f>Rahavood!O8</f>
        <v>1530113.4403366195</v>
      </c>
      <c r="N8" s="26">
        <f>Rahavood!P8</f>
        <v>1658642.9693248956</v>
      </c>
      <c r="O8" s="26">
        <f>Rahavood!Q8</f>
        <v>1774747.9771776383</v>
      </c>
      <c r="P8" s="26">
        <f>Rahavood!R8</f>
        <v>1898980.3355800731</v>
      </c>
      <c r="Q8" s="26">
        <f>Rahavood!S8</f>
        <v>2031908.9590706783</v>
      </c>
      <c r="R8" s="26">
        <f>Rahavood!T8</f>
        <v>2174142.5862056264</v>
      </c>
      <c r="S8" s="56"/>
    </row>
    <row r="9" spans="2:19" s="45" customFormat="1">
      <c r="B9" s="52" t="s">
        <v>27</v>
      </c>
      <c r="C9" s="53" t="s">
        <v>157</v>
      </c>
      <c r="D9" s="55">
        <f>SUM(D10:D11)</f>
        <v>6948071</v>
      </c>
      <c r="E9" s="55">
        <f>SUM(E10:E11)</f>
        <v>6830794</v>
      </c>
      <c r="F9" s="55">
        <f>SUM(F10:F11)</f>
        <v>6994077.2900647968</v>
      </c>
      <c r="G9" s="55">
        <f t="shared" ref="G9:R9" si="2">SUM(G10:G11)</f>
        <v>7363524.1170908753</v>
      </c>
      <c r="H9" s="55">
        <f t="shared" si="2"/>
        <v>7752534.084147647</v>
      </c>
      <c r="I9" s="55">
        <f t="shared" si="2"/>
        <v>8162145.6148636788</v>
      </c>
      <c r="J9" s="55">
        <f t="shared" si="2"/>
        <v>8675294.7874351647</v>
      </c>
      <c r="K9" s="55">
        <f t="shared" si="2"/>
        <v>9394738.9113166854</v>
      </c>
      <c r="L9" s="55">
        <f t="shared" si="2"/>
        <v>10173909.479300454</v>
      </c>
      <c r="M9" s="55">
        <f t="shared" si="2"/>
        <v>11017770.002986623</v>
      </c>
      <c r="N9" s="55">
        <f t="shared" si="2"/>
        <v>11975888.377756525</v>
      </c>
      <c r="O9" s="55">
        <f t="shared" si="2"/>
        <v>12849284.604800515</v>
      </c>
      <c r="P9" s="55">
        <f t="shared" si="2"/>
        <v>13786462.150196871</v>
      </c>
      <c r="Q9" s="55">
        <f t="shared" si="2"/>
        <v>14792084.90016857</v>
      </c>
      <c r="R9" s="55">
        <f t="shared" si="2"/>
        <v>15871158.22223744</v>
      </c>
      <c r="S9" s="56"/>
    </row>
    <row r="10" spans="2:19" s="45" customFormat="1" outlineLevel="1">
      <c r="B10" s="172" t="s">
        <v>15</v>
      </c>
      <c r="C10" s="53" t="s">
        <v>157</v>
      </c>
      <c r="D10" s="27">
        <f>Rahavood!F10</f>
        <v>3729930</v>
      </c>
      <c r="E10" s="27">
        <f>Rahavood!G10</f>
        <v>3597281</v>
      </c>
      <c r="F10" s="27">
        <f>Rahavood!H10</f>
        <v>3760564.2900647963</v>
      </c>
      <c r="G10" s="27">
        <f>Rahavood!I10</f>
        <v>3968335.4670908758</v>
      </c>
      <c r="H10" s="27">
        <f>Rahavood!J10</f>
        <v>4187586.0016476465</v>
      </c>
      <c r="I10" s="27">
        <f>Rahavood!K10</f>
        <v>4418950.1282386789</v>
      </c>
      <c r="J10" s="27">
        <f>Rahavood!L10</f>
        <v>4707507.5716126636</v>
      </c>
      <c r="K10" s="27">
        <f>Rahavood!M10</f>
        <v>5109528.7182283849</v>
      </c>
      <c r="L10" s="27">
        <f>Rahavood!N10</f>
        <v>5545882.4707650878</v>
      </c>
      <c r="M10" s="27">
        <f>Rahavood!O10</f>
        <v>6019500.8337684274</v>
      </c>
      <c r="N10" s="27">
        <f>Rahavood!P10</f>
        <v>6557764.5983240008</v>
      </c>
      <c r="O10" s="27">
        <f>Rahavood!Q10</f>
        <v>7051892.1608077129</v>
      </c>
      <c r="P10" s="27">
        <f>Rahavood!R10</f>
        <v>7583252.2351245731</v>
      </c>
      <c r="Q10" s="27">
        <f>Rahavood!S10</f>
        <v>8154650.2910412103</v>
      </c>
      <c r="R10" s="27">
        <f>Rahavood!T10</f>
        <v>8769103.1904711649</v>
      </c>
      <c r="S10" s="56"/>
    </row>
    <row r="11" spans="2:19" s="45" customFormat="1" outlineLevel="1">
      <c r="B11" s="172" t="s">
        <v>16</v>
      </c>
      <c r="C11" s="53" t="s">
        <v>157</v>
      </c>
      <c r="D11" s="27">
        <f>Rahavood!F11</f>
        <v>3218141</v>
      </c>
      <c r="E11" s="27">
        <f>Rahavood!G11</f>
        <v>3233513</v>
      </c>
      <c r="F11" s="27">
        <f>Rahavood!H11</f>
        <v>3233513</v>
      </c>
      <c r="G11" s="27">
        <f>Rahavood!I11</f>
        <v>3395188.65</v>
      </c>
      <c r="H11" s="27">
        <f>Rahavood!J11</f>
        <v>3564948.0825</v>
      </c>
      <c r="I11" s="27">
        <f>Rahavood!K11</f>
        <v>3743195.4866250004</v>
      </c>
      <c r="J11" s="27">
        <f>Rahavood!L11</f>
        <v>3967787.2158225006</v>
      </c>
      <c r="K11" s="27">
        <f>Rahavood!M11</f>
        <v>4285210.1930883015</v>
      </c>
      <c r="L11" s="27">
        <f>Rahavood!N11</f>
        <v>4628027.0085353656</v>
      </c>
      <c r="M11" s="27">
        <f>Rahavood!O11</f>
        <v>4998269.1692181956</v>
      </c>
      <c r="N11" s="27">
        <f>Rahavood!P11</f>
        <v>5418123.779432524</v>
      </c>
      <c r="O11" s="27">
        <f>Rahavood!Q11</f>
        <v>5797392.443992801</v>
      </c>
      <c r="P11" s="27">
        <f>Rahavood!R11</f>
        <v>6203209.9150722977</v>
      </c>
      <c r="Q11" s="27">
        <f>Rahavood!S11</f>
        <v>6637434.6091273595</v>
      </c>
      <c r="R11" s="27">
        <f>Rahavood!T11</f>
        <v>7102055.0317662749</v>
      </c>
      <c r="S11" s="56"/>
    </row>
    <row r="12" spans="2:19" s="45" customFormat="1" outlineLevel="1">
      <c r="B12" s="59" t="s">
        <v>187</v>
      </c>
      <c r="C12" s="60" t="s">
        <v>157</v>
      </c>
      <c r="D12" s="61">
        <f>Rahavood!F12</f>
        <v>672943</v>
      </c>
      <c r="E12" s="61">
        <f>Rahavood!G12</f>
        <v>441581.93640000001</v>
      </c>
      <c r="F12" s="61">
        <f>Rahavood!H12</f>
        <v>450855.15706439997</v>
      </c>
      <c r="G12" s="61">
        <f>Rahavood!I12</f>
        <v>459872.26020568796</v>
      </c>
      <c r="H12" s="61">
        <f>Rahavood!J12</f>
        <v>468609.833149596</v>
      </c>
      <c r="I12" s="61">
        <f>Rahavood!K12</f>
        <v>477513.4199794383</v>
      </c>
      <c r="J12" s="61">
        <f>Rahavood!L12</f>
        <v>487063.68837902707</v>
      </c>
      <c r="K12" s="61">
        <f>Rahavood!M12</f>
        <v>496804.96214660764</v>
      </c>
      <c r="L12" s="61">
        <f>Rahavood!N12</f>
        <v>506741.0613895398</v>
      </c>
      <c r="M12" s="61">
        <f>Rahavood!O12</f>
        <v>516875.88261733059</v>
      </c>
      <c r="N12" s="61">
        <f>Rahavood!P12</f>
        <v>527213.40026967716</v>
      </c>
      <c r="O12" s="61">
        <f>Rahavood!Q12</f>
        <v>537757.66827507073</v>
      </c>
      <c r="P12" s="61">
        <f>Rahavood!R12</f>
        <v>548512.82164057216</v>
      </c>
      <c r="Q12" s="61">
        <f>Rahavood!S12</f>
        <v>559483.07807338366</v>
      </c>
      <c r="R12" s="61">
        <f>Rahavood!T12</f>
        <v>570672.73963485134</v>
      </c>
      <c r="S12" s="56"/>
    </row>
    <row r="13" spans="2:19" s="45" customFormat="1" ht="13.5" thickBot="1">
      <c r="B13" s="237" t="s">
        <v>28</v>
      </c>
      <c r="C13" s="63" t="s">
        <v>157</v>
      </c>
      <c r="D13" s="65">
        <f>D6+D9+D12</f>
        <v>10646466</v>
      </c>
      <c r="E13" s="65">
        <f>E6+E9+E12</f>
        <v>10313583.9364</v>
      </c>
      <c r="F13" s="65">
        <f>F6+F9+F12</f>
        <v>10580827.720911557</v>
      </c>
      <c r="G13" s="65">
        <f t="shared" ref="G13:R13" si="3">G6+G9+G12</f>
        <v>11127353.042205397</v>
      </c>
      <c r="H13" s="65">
        <f t="shared" si="3"/>
        <v>11702187.52405479</v>
      </c>
      <c r="I13" s="65">
        <f t="shared" si="3"/>
        <v>12307300.803792143</v>
      </c>
      <c r="J13" s="65">
        <f t="shared" si="3"/>
        <v>13063423.985368801</v>
      </c>
      <c r="K13" s="65">
        <f t="shared" si="3"/>
        <v>14119201.249274537</v>
      </c>
      <c r="L13" s="65">
        <f t="shared" si="3"/>
        <v>15262265.997875441</v>
      </c>
      <c r="M13" s="65">
        <f t="shared" si="3"/>
        <v>16499880.735631352</v>
      </c>
      <c r="N13" s="65">
        <f t="shared" si="3"/>
        <v>17904034.713496428</v>
      </c>
      <c r="O13" s="65">
        <f t="shared" si="3"/>
        <v>19186061.765347604</v>
      </c>
      <c r="P13" s="65">
        <f t="shared" si="3"/>
        <v>20561455.68117426</v>
      </c>
      <c r="Q13" s="65">
        <f t="shared" si="3"/>
        <v>22037054.464231942</v>
      </c>
      <c r="R13" s="65">
        <f t="shared" si="3"/>
        <v>23620198.141650598</v>
      </c>
      <c r="S13" s="56"/>
    </row>
    <row r="14" spans="2:19" s="45" customFormat="1" ht="13.5" thickTop="1">
      <c r="C14" s="66"/>
      <c r="D14" s="66"/>
      <c r="E14" s="66"/>
      <c r="F14" s="66"/>
      <c r="G14" s="66"/>
      <c r="H14" s="66"/>
      <c r="I14" s="66"/>
      <c r="J14" s="9"/>
      <c r="K14" s="9"/>
      <c r="L14" s="56"/>
      <c r="M14" s="56"/>
      <c r="N14" s="56"/>
      <c r="O14" s="56"/>
      <c r="P14" s="56"/>
      <c r="Q14" s="56"/>
      <c r="R14" s="56"/>
      <c r="S14" s="56"/>
    </row>
    <row r="15" spans="2:19" s="45" customFormat="1">
      <c r="B15" s="97" t="s">
        <v>103</v>
      </c>
      <c r="C15" s="67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70"/>
    </row>
    <row r="16" spans="2:19" s="45" customFormat="1">
      <c r="B16" s="164" t="s">
        <v>123</v>
      </c>
      <c r="C16" s="53" t="s">
        <v>157</v>
      </c>
      <c r="D16" s="27">
        <f t="shared" ref="D16:R16" si="4">SUM(D17:D18)</f>
        <v>738247</v>
      </c>
      <c r="E16" s="27">
        <f t="shared" si="4"/>
        <v>736985.04900878691</v>
      </c>
      <c r="F16" s="27">
        <f t="shared" si="4"/>
        <v>764971.35232254025</v>
      </c>
      <c r="G16" s="27">
        <f t="shared" si="4"/>
        <v>771865.66510897153</v>
      </c>
      <c r="H16" s="27">
        <f t="shared" si="4"/>
        <v>778164.39474084147</v>
      </c>
      <c r="I16" s="27">
        <f t="shared" si="4"/>
        <v>784621.7891821689</v>
      </c>
      <c r="J16" s="27">
        <f t="shared" si="4"/>
        <v>792017.95869047032</v>
      </c>
      <c r="K16" s="27">
        <f t="shared" si="4"/>
        <v>799594.20789269439</v>
      </c>
      <c r="L16" s="27">
        <f t="shared" si="4"/>
        <v>807354.84934890922</v>
      </c>
      <c r="M16" s="27">
        <f t="shared" si="4"/>
        <v>815304.29975409794</v>
      </c>
      <c r="N16" s="27">
        <f t="shared" si="4"/>
        <v>823447.08246972365</v>
      </c>
      <c r="O16" s="27">
        <f t="shared" si="4"/>
        <v>831787.83011719119</v>
      </c>
      <c r="P16" s="27">
        <f t="shared" si="4"/>
        <v>840331.28723472729</v>
      </c>
      <c r="Q16" s="27">
        <f t="shared" si="4"/>
        <v>849082.31299923849</v>
      </c>
      <c r="R16" s="27">
        <f t="shared" si="4"/>
        <v>858045.8840147414</v>
      </c>
      <c r="S16" s="56"/>
    </row>
    <row r="17" spans="2:20" s="45" customFormat="1" hidden="1" outlineLevel="1">
      <c r="B17" s="172" t="s">
        <v>152</v>
      </c>
      <c r="C17" s="53" t="s">
        <v>157</v>
      </c>
      <c r="D17" s="27">
        <v>738247</v>
      </c>
      <c r="E17" s="27">
        <v>736985.04900878691</v>
      </c>
      <c r="F17" s="27">
        <f>Eeldused!$D$71*Eeldused!$D$75*(Eeldused!H45+Eeldused!H39)*Eeldused!H10</f>
        <v>764971.35232254025</v>
      </c>
      <c r="G17" s="27">
        <f>Eeldused!$D$71*Eeldused!$D$75*(Eeldused!I45+Eeldused!I39)*Eeldused!I10</f>
        <v>771865.66510897153</v>
      </c>
      <c r="H17" s="27">
        <f>Eeldused!$D$71*Eeldused!$D$75*(Eeldused!J45+Eeldused!J39)*Eeldused!J10</f>
        <v>778164.39474084147</v>
      </c>
      <c r="I17" s="27">
        <f>Eeldused!$D$71*Eeldused!$D$75*(Eeldused!K45+Eeldused!K39)*Eeldused!K10</f>
        <v>784621.7891821689</v>
      </c>
      <c r="J17" s="27">
        <f>Eeldused!$D$71*Eeldused!$D$75*(Eeldused!L45+Eeldused!L39)*Eeldused!L10</f>
        <v>792017.95869047032</v>
      </c>
      <c r="K17" s="27">
        <f>Eeldused!$D$71*Eeldused!$D$75*(Eeldused!M45+Eeldused!M39)*Eeldused!M10</f>
        <v>799594.20789269439</v>
      </c>
      <c r="L17" s="27">
        <f>Eeldused!$D$71*Eeldused!$D$75*(Eeldused!N45+Eeldused!N39)*Eeldused!N10</f>
        <v>807354.84934890922</v>
      </c>
      <c r="M17" s="27">
        <f>Eeldused!$D$71*Eeldused!$D$75*(Eeldused!O45+Eeldused!O39)*Eeldused!O10</f>
        <v>815304.29975409794</v>
      </c>
      <c r="N17" s="27">
        <f>Eeldused!$D$71*Eeldused!$D$75*(Eeldused!P45+Eeldused!P39)*Eeldused!P10</f>
        <v>823447.08246972365</v>
      </c>
      <c r="O17" s="27">
        <f>Eeldused!$D$71*Eeldused!$D$75*(Eeldused!Q45+Eeldused!Q39)*Eeldused!Q10</f>
        <v>831787.83011719119</v>
      </c>
      <c r="P17" s="27">
        <f>Eeldused!$D$71*Eeldused!$D$75*(Eeldused!R45+Eeldused!R39)*Eeldused!R10</f>
        <v>840331.28723472729</v>
      </c>
      <c r="Q17" s="27">
        <f>Eeldused!$D$71*Eeldused!$D$75*(Eeldused!S45+Eeldused!S39)*Eeldused!S10</f>
        <v>849082.31299923849</v>
      </c>
      <c r="R17" s="27">
        <f>Eeldused!$D$71*Eeldused!$D$75*(Eeldused!T45+Eeldused!T39)*Eeldused!T10</f>
        <v>858045.8840147414</v>
      </c>
      <c r="S17" s="56"/>
    </row>
    <row r="18" spans="2:20" s="45" customFormat="1" hidden="1" outlineLevel="1">
      <c r="B18" s="36" t="s">
        <v>29</v>
      </c>
      <c r="C18" s="57" t="s">
        <v>157</v>
      </c>
      <c r="D18" s="26"/>
      <c r="E18" s="26"/>
      <c r="F18" s="26"/>
      <c r="G18" s="26">
        <f>Eeldused!$D$72*Eeldused!$D$75*(Eeldused!I39)*Eeldused!I10</f>
        <v>0</v>
      </c>
      <c r="H18" s="26">
        <f>Eeldused!$D$72*Eeldused!$D$75*(Eeldused!J39)*Eeldused!J10</f>
        <v>0</v>
      </c>
      <c r="I18" s="26">
        <f>Eeldused!$D$72*Eeldused!$D$75*(Eeldused!K39)*Eeldused!K10</f>
        <v>0</v>
      </c>
      <c r="J18" s="26">
        <f>Eeldused!$D$72*Eeldused!$D$75*(Eeldused!L39)*Eeldused!L10</f>
        <v>0</v>
      </c>
      <c r="K18" s="26">
        <f>Eeldused!$D$72*Eeldused!$D$75*(Eeldused!M39)*Eeldused!M10</f>
        <v>0</v>
      </c>
      <c r="L18" s="26">
        <f>Eeldused!$D$72*Eeldused!$D$75*(Eeldused!N39)*Eeldused!N10</f>
        <v>0</v>
      </c>
      <c r="M18" s="26">
        <f>Eeldused!$D$72*Eeldused!$D$75*(Eeldused!O39)*Eeldused!O10</f>
        <v>0</v>
      </c>
      <c r="N18" s="26">
        <f>Eeldused!$D$72*Eeldused!$D$75*(Eeldused!P39)*Eeldused!P10</f>
        <v>0</v>
      </c>
      <c r="O18" s="26">
        <f>Eeldused!$D$72*Eeldused!$D$75*(Eeldused!Q39)*Eeldused!Q10</f>
        <v>0</v>
      </c>
      <c r="P18" s="26">
        <f>Eeldused!$D$72*Eeldused!$D$75*(Eeldused!R39)*Eeldused!R10</f>
        <v>0</v>
      </c>
      <c r="Q18" s="26">
        <f>Eeldused!$D$72*Eeldused!$D$75*(Eeldused!S39)*Eeldused!S10</f>
        <v>0</v>
      </c>
      <c r="R18" s="26">
        <f>Eeldused!$D$72*Eeldused!$D$75*(Eeldused!T39)*Eeldused!T10</f>
        <v>0</v>
      </c>
      <c r="S18" s="56"/>
    </row>
    <row r="19" spans="2:20" s="45" customFormat="1" collapsed="1">
      <c r="B19" s="164" t="s">
        <v>122</v>
      </c>
      <c r="C19" s="53" t="s">
        <v>157</v>
      </c>
      <c r="D19" s="27">
        <f>SUM(D20:D24)</f>
        <v>1710119</v>
      </c>
      <c r="E19" s="27">
        <f t="shared" ref="E19:R19" si="5">SUM(E20:E24)</f>
        <v>1694991</v>
      </c>
      <c r="F19" s="27">
        <f t="shared" si="5"/>
        <v>1761523.1878609369</v>
      </c>
      <c r="G19" s="27">
        <f t="shared" si="5"/>
        <v>1795561.004533486</v>
      </c>
      <c r="H19" s="27">
        <f t="shared" si="5"/>
        <v>1829147.614654951</v>
      </c>
      <c r="I19" s="27">
        <f t="shared" si="5"/>
        <v>1863427.0852572019</v>
      </c>
      <c r="J19" s="27">
        <f t="shared" si="5"/>
        <v>1899633.3297310751</v>
      </c>
      <c r="K19" s="27">
        <f t="shared" si="5"/>
        <v>1936609.2899350193</v>
      </c>
      <c r="L19" s="27">
        <f t="shared" si="5"/>
        <v>1974371.4756119344</v>
      </c>
      <c r="M19" s="27">
        <f t="shared" si="5"/>
        <v>2012936.7547083893</v>
      </c>
      <c r="N19" s="27">
        <f t="shared" si="5"/>
        <v>2052322.361241712</v>
      </c>
      <c r="O19" s="27">
        <f t="shared" si="5"/>
        <v>2092545.9033420663</v>
      </c>
      <c r="P19" s="27">
        <f t="shared" si="5"/>
        <v>2133625.3714734609</v>
      </c>
      <c r="Q19" s="27">
        <f t="shared" si="5"/>
        <v>2175579.1468377174</v>
      </c>
      <c r="R19" s="27">
        <f t="shared" si="5"/>
        <v>2218426.0099655311</v>
      </c>
      <c r="S19" s="56"/>
    </row>
    <row r="20" spans="2:20" s="45" customFormat="1" outlineLevel="1">
      <c r="B20" s="172" t="s">
        <v>0</v>
      </c>
      <c r="C20" s="53" t="s">
        <v>157</v>
      </c>
      <c r="D20" s="27">
        <f>Rahavood!F20</f>
        <v>422507</v>
      </c>
      <c r="E20" s="27">
        <f>Rahavood!G20</f>
        <v>428210</v>
      </c>
      <c r="F20" s="27">
        <f>Rahavood!H20</f>
        <v>471116.95486093708</v>
      </c>
      <c r="G20" s="27">
        <f>Rahavood!I20</f>
        <v>482183.55965428596</v>
      </c>
      <c r="H20" s="27">
        <f>Rahavood!J20</f>
        <v>493512.76761247491</v>
      </c>
      <c r="I20" s="27">
        <f>Rahavood!K20</f>
        <v>505110.86670263164</v>
      </c>
      <c r="J20" s="27">
        <f>Rahavood!L20</f>
        <v>516984.29665241297</v>
      </c>
      <c r="K20" s="27">
        <f>Rahavood!M20</f>
        <v>529139.65263784467</v>
      </c>
      <c r="L20" s="27">
        <f>Rahavood!N20</f>
        <v>541583.6890612999</v>
      </c>
      <c r="M20" s="27">
        <f>Rahavood!O20</f>
        <v>554323.3234218288</v>
      </c>
      <c r="N20" s="27">
        <f>Rahavood!P20</f>
        <v>567365.64028010878</v>
      </c>
      <c r="O20" s="27">
        <f>Rahavood!Q20</f>
        <v>580717.89532033948</v>
      </c>
      <c r="P20" s="27">
        <f>Rahavood!R20</f>
        <v>594387.51951146382</v>
      </c>
      <c r="Q20" s="27">
        <f>Rahavood!S20</f>
        <v>608382.12337015709</v>
      </c>
      <c r="R20" s="27">
        <f>Rahavood!T20</f>
        <v>622709.50132808276</v>
      </c>
      <c r="S20" s="56"/>
    </row>
    <row r="21" spans="2:20" s="45" customFormat="1" outlineLevel="1">
      <c r="B21" s="172" t="s">
        <v>1</v>
      </c>
      <c r="C21" s="53" t="s">
        <v>157</v>
      </c>
      <c r="D21" s="27">
        <f>Rahavood!F21</f>
        <v>137829</v>
      </c>
      <c r="E21" s="27">
        <f>Rahavood!G21</f>
        <v>139120</v>
      </c>
      <c r="F21" s="27">
        <f>Rahavood!H21</f>
        <v>139064.35200000001</v>
      </c>
      <c r="G21" s="27">
        <f>Rahavood!I21</f>
        <v>139008.72625919999</v>
      </c>
      <c r="H21" s="27">
        <f>Rahavood!J21</f>
        <v>138953.12276869634</v>
      </c>
      <c r="I21" s="27">
        <f>Rahavood!K21</f>
        <v>138897.54151958885</v>
      </c>
      <c r="J21" s="27">
        <f>Rahavood!L21</f>
        <v>138841.982502981</v>
      </c>
      <c r="K21" s="27">
        <f>Rahavood!M21</f>
        <v>138786.44570997983</v>
      </c>
      <c r="L21" s="27">
        <f>Rahavood!N21</f>
        <v>138730.93113169583</v>
      </c>
      <c r="M21" s="27">
        <f>Rahavood!O21</f>
        <v>138675.43875924314</v>
      </c>
      <c r="N21" s="27">
        <f>Rahavood!P21</f>
        <v>138619.96858373945</v>
      </c>
      <c r="O21" s="27">
        <f>Rahavood!Q21</f>
        <v>138564.52059630596</v>
      </c>
      <c r="P21" s="27">
        <f>Rahavood!R21</f>
        <v>138509.09478806745</v>
      </c>
      <c r="Q21" s="27">
        <f>Rahavood!S21</f>
        <v>138453.69115015221</v>
      </c>
      <c r="R21" s="27">
        <f>Rahavood!T21</f>
        <v>138398.30967369213</v>
      </c>
      <c r="S21" s="56"/>
    </row>
    <row r="22" spans="2:20" s="45" customFormat="1" outlineLevel="1">
      <c r="B22" s="172" t="s">
        <v>154</v>
      </c>
      <c r="C22" s="53" t="s">
        <v>157</v>
      </c>
      <c r="D22" s="27">
        <f>Rahavood!F22</f>
        <v>61539</v>
      </c>
      <c r="E22" s="27">
        <f>Rahavood!G22</f>
        <v>126500</v>
      </c>
      <c r="F22" s="27">
        <f>Rahavood!H22</f>
        <v>129156.49999999999</v>
      </c>
      <c r="G22" s="27">
        <f>Rahavood!I22</f>
        <v>131739.62999999998</v>
      </c>
      <c r="H22" s="27">
        <f>Rahavood!J22</f>
        <v>134242.68296999997</v>
      </c>
      <c r="I22" s="27">
        <f>Rahavood!K22</f>
        <v>136793.29394642994</v>
      </c>
      <c r="J22" s="27">
        <f>Rahavood!L22</f>
        <v>139529.15982535854</v>
      </c>
      <c r="K22" s="27">
        <f>Rahavood!M22</f>
        <v>142319.74302186572</v>
      </c>
      <c r="L22" s="27">
        <f>Rahavood!N22</f>
        <v>145166.13788230304</v>
      </c>
      <c r="M22" s="27">
        <f>Rahavood!O22</f>
        <v>148069.4606399491</v>
      </c>
      <c r="N22" s="27">
        <f>Rahavood!P22</f>
        <v>151030.8498527481</v>
      </c>
      <c r="O22" s="27">
        <f>Rahavood!Q22</f>
        <v>154051.46684980305</v>
      </c>
      <c r="P22" s="27">
        <f>Rahavood!R22</f>
        <v>157132.49618679911</v>
      </c>
      <c r="Q22" s="27">
        <f>Rahavood!S22</f>
        <v>160275.1461105351</v>
      </c>
      <c r="R22" s="27">
        <f>Rahavood!T22</f>
        <v>163480.6490327458</v>
      </c>
      <c r="S22" s="9"/>
    </row>
    <row r="23" spans="2:20" s="45" customFormat="1" outlineLevel="1">
      <c r="B23" s="172" t="s">
        <v>155</v>
      </c>
      <c r="C23" s="53" t="s">
        <v>157</v>
      </c>
      <c r="D23" s="27">
        <f>Rahavood!F23</f>
        <v>95650</v>
      </c>
      <c r="E23" s="27">
        <f>Rahavood!G23</f>
        <v>97100</v>
      </c>
      <c r="F23" s="27">
        <f>Rahavood!H23</f>
        <v>99139.099999999991</v>
      </c>
      <c r="G23" s="27">
        <f>Rahavood!I23</f>
        <v>101121.882</v>
      </c>
      <c r="H23" s="27">
        <f>Rahavood!J23</f>
        <v>103043.19775799999</v>
      </c>
      <c r="I23" s="27">
        <f>Rahavood!K23</f>
        <v>105001.01851540199</v>
      </c>
      <c r="J23" s="27">
        <f>Rahavood!L23</f>
        <v>107101.03888571003</v>
      </c>
      <c r="K23" s="27">
        <f>Rahavood!M23</f>
        <v>109243.05966342424</v>
      </c>
      <c r="L23" s="27">
        <f>Rahavood!N23</f>
        <v>111427.92085669273</v>
      </c>
      <c r="M23" s="27">
        <f>Rahavood!O23</f>
        <v>113656.47927382658</v>
      </c>
      <c r="N23" s="27">
        <f>Rahavood!P23</f>
        <v>115929.60885930312</v>
      </c>
      <c r="O23" s="27">
        <f>Rahavood!Q23</f>
        <v>118248.20103648918</v>
      </c>
      <c r="P23" s="27">
        <f>Rahavood!R23</f>
        <v>120613.16505721897</v>
      </c>
      <c r="Q23" s="27">
        <f>Rahavood!S23</f>
        <v>123025.42835836335</v>
      </c>
      <c r="R23" s="27">
        <f>Rahavood!T23</f>
        <v>125485.93692553062</v>
      </c>
      <c r="S23" s="9"/>
    </row>
    <row r="24" spans="2:20" s="45" customFormat="1" outlineLevel="1">
      <c r="B24" s="36" t="s">
        <v>77</v>
      </c>
      <c r="C24" s="57" t="s">
        <v>157</v>
      </c>
      <c r="D24" s="26">
        <f>Rahavood!F24</f>
        <v>992594</v>
      </c>
      <c r="E24" s="26">
        <f>Rahavood!G24</f>
        <v>904061</v>
      </c>
      <c r="F24" s="26">
        <f>Rahavood!H24</f>
        <v>923046.28099999996</v>
      </c>
      <c r="G24" s="26">
        <f>Rahavood!I24</f>
        <v>941507.20661999995</v>
      </c>
      <c r="H24" s="26">
        <f>Rahavood!J24</f>
        <v>959395.84354577982</v>
      </c>
      <c r="I24" s="26">
        <f>Rahavood!K24</f>
        <v>977624.36457314959</v>
      </c>
      <c r="J24" s="26">
        <f>Rahavood!L24</f>
        <v>997176.85186461254</v>
      </c>
      <c r="K24" s="26">
        <f>Rahavood!M24</f>
        <v>1017120.3889019048</v>
      </c>
      <c r="L24" s="26">
        <f>Rahavood!N24</f>
        <v>1037462.7966799429</v>
      </c>
      <c r="M24" s="26">
        <f>Rahavood!O24</f>
        <v>1058212.0526135417</v>
      </c>
      <c r="N24" s="26">
        <f>Rahavood!P24</f>
        <v>1079376.2936658126</v>
      </c>
      <c r="O24" s="26">
        <f>Rahavood!Q24</f>
        <v>1100963.8195391288</v>
      </c>
      <c r="P24" s="26">
        <f>Rahavood!R24</f>
        <v>1122983.0959299114</v>
      </c>
      <c r="Q24" s="26">
        <f>Rahavood!S24</f>
        <v>1145442.7578485096</v>
      </c>
      <c r="R24" s="26">
        <f>Rahavood!T24</f>
        <v>1168351.6130054798</v>
      </c>
      <c r="S24" s="56"/>
    </row>
    <row r="25" spans="2:20" s="45" customFormat="1">
      <c r="B25" s="164" t="s">
        <v>2</v>
      </c>
      <c r="C25" s="53" t="s">
        <v>157</v>
      </c>
      <c r="D25" s="27">
        <f>Rahavood!F25</f>
        <v>2138600</v>
      </c>
      <c r="E25" s="27">
        <f>Rahavood!G25</f>
        <v>2116373</v>
      </c>
      <c r="F25" s="27">
        <f>Rahavood!H25</f>
        <v>2160816.8329999996</v>
      </c>
      <c r="G25" s="27">
        <f>Rahavood!I25</f>
        <v>2204033.1696599997</v>
      </c>
      <c r="H25" s="27">
        <f>Rahavood!J25</f>
        <v>2245909.7998835393</v>
      </c>
      <c r="I25" s="27">
        <f>Rahavood!K25</f>
        <v>2288582.0860813265</v>
      </c>
      <c r="J25" s="27">
        <f>Rahavood!L25</f>
        <v>2334353.7278029532</v>
      </c>
      <c r="K25" s="27">
        <f>Rahavood!M25</f>
        <v>2381040.8023590124</v>
      </c>
      <c r="L25" s="27">
        <f>Rahavood!N25</f>
        <v>2428661.6184061929</v>
      </c>
      <c r="M25" s="27">
        <f>Rahavood!O25</f>
        <v>2477234.8507743166</v>
      </c>
      <c r="N25" s="27">
        <f>Rahavood!P25</f>
        <v>2526779.5477898028</v>
      </c>
      <c r="O25" s="27">
        <f>Rahavood!Q25</f>
        <v>2577315.138745599</v>
      </c>
      <c r="P25" s="27">
        <f>Rahavood!R25</f>
        <v>2628861.4415205112</v>
      </c>
      <c r="Q25" s="27">
        <f>Rahavood!S25</f>
        <v>2681438.6703509213</v>
      </c>
      <c r="R25" s="27">
        <f>Rahavood!T25</f>
        <v>2735067.4437579396</v>
      </c>
      <c r="S25" s="56"/>
    </row>
    <row r="26" spans="2:20" s="45" customFormat="1">
      <c r="B26" s="164" t="s">
        <v>150</v>
      </c>
      <c r="C26" s="53" t="s">
        <v>157</v>
      </c>
      <c r="D26" s="27">
        <f>Rahavood!F26</f>
        <v>400533</v>
      </c>
      <c r="E26" s="27">
        <f>Rahavood!G26</f>
        <v>394379.91395833332</v>
      </c>
      <c r="F26" s="27">
        <f>Rahavood!H26</f>
        <v>402661.89215145831</v>
      </c>
      <c r="G26" s="27">
        <f>Rahavood!I26</f>
        <v>410715.12999448751</v>
      </c>
      <c r="H26" s="27">
        <f>Rahavood!J26</f>
        <v>418518.7174643827</v>
      </c>
      <c r="I26" s="27">
        <f>Rahavood!K26</f>
        <v>426470.57309620595</v>
      </c>
      <c r="J26" s="27">
        <f>Rahavood!L26</f>
        <v>434999.98455813009</v>
      </c>
      <c r="K26" s="27">
        <f>Rahavood!M26</f>
        <v>443699.9842492927</v>
      </c>
      <c r="L26" s="27">
        <f>Rahavood!N26</f>
        <v>452573.98393427854</v>
      </c>
      <c r="M26" s="27">
        <f>Rahavood!O26</f>
        <v>461625.46361296414</v>
      </c>
      <c r="N26" s="27">
        <f>Rahavood!P26</f>
        <v>470857.97288522345</v>
      </c>
      <c r="O26" s="27">
        <f>Rahavood!Q26</f>
        <v>480275.13234292791</v>
      </c>
      <c r="P26" s="27">
        <f>Rahavood!R26</f>
        <v>489880.63498978649</v>
      </c>
      <c r="Q26" s="27">
        <f>Rahavood!S26</f>
        <v>499678.24768958223</v>
      </c>
      <c r="R26" s="27">
        <f>Rahavood!T26</f>
        <v>509671.81264337391</v>
      </c>
      <c r="S26" s="66"/>
    </row>
    <row r="27" spans="2:20" s="45" customFormat="1">
      <c r="B27" s="164" t="s">
        <v>30</v>
      </c>
      <c r="C27" s="53" t="s">
        <v>157</v>
      </c>
      <c r="D27" s="27">
        <f>Rahavood!F27</f>
        <v>193400</v>
      </c>
      <c r="E27" s="27">
        <f>Rahavood!G27</f>
        <v>195079</v>
      </c>
      <c r="F27" s="27">
        <f>Rahavood!H27</f>
        <v>199175.65899999999</v>
      </c>
      <c r="G27" s="27">
        <f>Rahavood!I27</f>
        <v>203159.17217999999</v>
      </c>
      <c r="H27" s="27">
        <f>Rahavood!J27</f>
        <v>207019.19645141996</v>
      </c>
      <c r="I27" s="27">
        <f>Rahavood!K27</f>
        <v>210952.56118399694</v>
      </c>
      <c r="J27" s="27">
        <f>Rahavood!L27</f>
        <v>215171.61240767688</v>
      </c>
      <c r="K27" s="27">
        <f>Rahavood!M27</f>
        <v>219475.04465583042</v>
      </c>
      <c r="L27" s="27">
        <f>Rahavood!N27</f>
        <v>223864.54554894703</v>
      </c>
      <c r="M27" s="27">
        <f>Rahavood!O27</f>
        <v>228341.83645992598</v>
      </c>
      <c r="N27" s="27">
        <f>Rahavood!P27</f>
        <v>232908.6731891245</v>
      </c>
      <c r="O27" s="27">
        <f>Rahavood!Q27</f>
        <v>237566.846652907</v>
      </c>
      <c r="P27" s="27">
        <f>Rahavood!R27</f>
        <v>242318.18358596513</v>
      </c>
      <c r="Q27" s="27">
        <f>Rahavood!S27</f>
        <v>247164.54725768443</v>
      </c>
      <c r="R27" s="27">
        <f>Rahavood!T27</f>
        <v>252107.83820283812</v>
      </c>
      <c r="S27" s="56"/>
    </row>
    <row r="28" spans="2:20" s="45" customFormat="1">
      <c r="B28" s="164" t="s">
        <v>156</v>
      </c>
      <c r="C28" s="53" t="s">
        <v>157</v>
      </c>
      <c r="D28" s="27">
        <f>Rahavood!F28</f>
        <v>4591038</v>
      </c>
      <c r="E28" s="27">
        <f>Rahavood!G28</f>
        <v>4575946.05522398</v>
      </c>
      <c r="F28" s="27">
        <f>Rahavood!H28</f>
        <v>4773781.0391239803</v>
      </c>
      <c r="G28" s="27">
        <f>Rahavood!I28</f>
        <v>5018031.41610198</v>
      </c>
      <c r="H28" s="27">
        <f>Rahavood!J28</f>
        <v>5258074.2064433219</v>
      </c>
      <c r="I28" s="27">
        <f>Rahavood!K28</f>
        <v>5562814.9533817731</v>
      </c>
      <c r="J28" s="27">
        <f>Rahavood!L28</f>
        <v>5987683.8922435362</v>
      </c>
      <c r="K28" s="27">
        <f>Rahavood!M28</f>
        <v>6481083.2651208481</v>
      </c>
      <c r="L28" s="27">
        <f>Rahavood!N28</f>
        <v>6674354.936468862</v>
      </c>
      <c r="M28" s="27">
        <f>Rahavood!O28</f>
        <v>6871492.0412438354</v>
      </c>
      <c r="N28" s="27">
        <f>Rahavood!P28</f>
        <v>7335365.5668580905</v>
      </c>
      <c r="O28" s="27">
        <f>Rahavood!Q28</f>
        <v>7540467.0106659727</v>
      </c>
      <c r="P28" s="27">
        <f>Rahavood!R28</f>
        <v>7749670.4833500125</v>
      </c>
      <c r="Q28" s="27">
        <f>Rahavood!S28</f>
        <v>7963058.025487734</v>
      </c>
      <c r="R28" s="27">
        <f>Rahavood!T28</f>
        <v>7963058.025487734</v>
      </c>
    </row>
    <row r="29" spans="2:20" s="45" customFormat="1">
      <c r="B29" s="164" t="s">
        <v>31</v>
      </c>
      <c r="C29" s="53" t="s">
        <v>157</v>
      </c>
      <c r="D29" s="27">
        <f>Rahavood!F29</f>
        <v>-8816</v>
      </c>
      <c r="E29" s="27">
        <f>Rahavood!G29</f>
        <v>0</v>
      </c>
      <c r="F29" s="27">
        <f>Rahavood!H29</f>
        <v>2645.2069302278892</v>
      </c>
      <c r="G29" s="27">
        <f>Rahavood!I29</f>
        <v>2781.8382605513493</v>
      </c>
      <c r="H29" s="27">
        <f>Rahavood!J29</f>
        <v>2925.5468810136977</v>
      </c>
      <c r="I29" s="27">
        <f>Rahavood!K29</f>
        <v>3076.8252009480357</v>
      </c>
      <c r="J29" s="27">
        <f>Rahavood!L29</f>
        <v>3265.8559963422003</v>
      </c>
      <c r="K29" s="27">
        <f>Rahavood!M29</f>
        <v>3529.8003123186345</v>
      </c>
      <c r="L29" s="27">
        <f>Rahavood!N29</f>
        <v>3815.5664994688605</v>
      </c>
      <c r="M29" s="27">
        <f>Rahavood!O29</f>
        <v>4124.970183907838</v>
      </c>
      <c r="N29" s="27">
        <f>Rahavood!P29</f>
        <v>4476.0086783741071</v>
      </c>
      <c r="O29" s="27">
        <f>Rahavood!Q29</f>
        <v>4796.5154413369009</v>
      </c>
      <c r="P29" s="27">
        <f>Rahavood!R29</f>
        <v>5140.3639202935647</v>
      </c>
      <c r="Q29" s="27">
        <f>Rahavood!S29</f>
        <v>5509.2636160579859</v>
      </c>
      <c r="R29" s="27">
        <f>Rahavood!T29</f>
        <v>5905.0495354126497</v>
      </c>
      <c r="S29" s="56"/>
    </row>
    <row r="30" spans="2:20" s="45" customFormat="1">
      <c r="B30" s="72" t="s">
        <v>32</v>
      </c>
      <c r="C30" s="73" t="s">
        <v>157</v>
      </c>
      <c r="D30" s="74">
        <f>D16+D19+D25+D26+D27+D29+D28</f>
        <v>9763121</v>
      </c>
      <c r="E30" s="74">
        <f>E16+E19+E25+E26+E27+E29+E28</f>
        <v>9713754.0181910992</v>
      </c>
      <c r="F30" s="74">
        <f t="shared" ref="F30:R30" si="6">F16+F19+F25+F26+F27+F29+F28</f>
        <v>10065575.170389142</v>
      </c>
      <c r="G30" s="74">
        <f t="shared" si="6"/>
        <v>10406147.395839475</v>
      </c>
      <c r="H30" s="74">
        <f t="shared" si="6"/>
        <v>10739759.476519469</v>
      </c>
      <c r="I30" s="74">
        <f t="shared" si="6"/>
        <v>11139945.873383623</v>
      </c>
      <c r="J30" s="74">
        <f t="shared" si="6"/>
        <v>11667126.361430183</v>
      </c>
      <c r="K30" s="74">
        <f t="shared" si="6"/>
        <v>12265032.394525018</v>
      </c>
      <c r="L30" s="74">
        <f t="shared" si="6"/>
        <v>12564996.975818593</v>
      </c>
      <c r="M30" s="74">
        <f t="shared" si="6"/>
        <v>12871060.216737438</v>
      </c>
      <c r="N30" s="74">
        <f t="shared" si="6"/>
        <v>13446157.213112049</v>
      </c>
      <c r="O30" s="74">
        <f t="shared" si="6"/>
        <v>13764754.377308002</v>
      </c>
      <c r="P30" s="74">
        <f t="shared" si="6"/>
        <v>14089827.766074758</v>
      </c>
      <c r="Q30" s="74">
        <f t="shared" si="6"/>
        <v>14421510.214238936</v>
      </c>
      <c r="R30" s="74">
        <f t="shared" si="6"/>
        <v>14542282.06360757</v>
      </c>
      <c r="S30" s="9"/>
    </row>
    <row r="31" spans="2:20" s="45" customFormat="1">
      <c r="B31" s="234" t="s">
        <v>33</v>
      </c>
      <c r="C31" s="76" t="s">
        <v>157</v>
      </c>
      <c r="D31" s="77">
        <f>D13-D30</f>
        <v>883345</v>
      </c>
      <c r="E31" s="77">
        <f t="shared" ref="E31:R31" si="7">E13-E30</f>
        <v>599829.91820890084</v>
      </c>
      <c r="F31" s="77">
        <f t="shared" si="7"/>
        <v>515252.55052241497</v>
      </c>
      <c r="G31" s="77">
        <f t="shared" si="7"/>
        <v>721205.64636592194</v>
      </c>
      <c r="H31" s="77">
        <f t="shared" si="7"/>
        <v>962428.04753532074</v>
      </c>
      <c r="I31" s="77">
        <f t="shared" si="7"/>
        <v>1167354.9304085206</v>
      </c>
      <c r="J31" s="77">
        <f t="shared" si="7"/>
        <v>1396297.6239386182</v>
      </c>
      <c r="K31" s="77">
        <f t="shared" si="7"/>
        <v>1854168.8547495194</v>
      </c>
      <c r="L31" s="77">
        <f t="shared" si="7"/>
        <v>2697269.0220568478</v>
      </c>
      <c r="M31" s="77">
        <f t="shared" si="7"/>
        <v>3628820.5188939143</v>
      </c>
      <c r="N31" s="77">
        <f t="shared" si="7"/>
        <v>4457877.5003843792</v>
      </c>
      <c r="O31" s="77">
        <f t="shared" si="7"/>
        <v>5421307.388039602</v>
      </c>
      <c r="P31" s="77">
        <f t="shared" si="7"/>
        <v>6471627.9150995016</v>
      </c>
      <c r="Q31" s="77">
        <f t="shared" si="7"/>
        <v>7615544.2499930058</v>
      </c>
      <c r="R31" s="77">
        <f t="shared" si="7"/>
        <v>9077916.0780430287</v>
      </c>
      <c r="S31" s="78">
        <f>R31*(1+Eeldused!D18)</f>
        <v>9077916.0780430287</v>
      </c>
    </row>
    <row r="32" spans="2:20" s="45" customFormat="1">
      <c r="B32" s="172" t="s">
        <v>139</v>
      </c>
      <c r="C32" s="73" t="s">
        <v>18</v>
      </c>
      <c r="D32" s="79">
        <f>Rahavood!F32</f>
        <v>-0.15188078353659118</v>
      </c>
      <c r="E32" s="79">
        <f t="shared" ref="E32:R32" si="8">IF(AND(D31&gt;0,E31&gt;0),E31/D31-1, IF(AND(D31&lt;0,E31&lt;0),-(E31/D31-1), IF(AND(D31&gt;0,E31&lt;0),E31/D31-1, IF(AND(D31&lt;0,E31&gt;0),ABS(E31/D31-1), IF(D31=0,0%, IF(AND(D31&gt;0,E31=0),-100%, IF(AND(D31&lt;0,E31=0),100%)))))))</f>
        <v>-0.32095623090762859</v>
      </c>
      <c r="F32" s="79">
        <f t="shared" si="8"/>
        <v>-0.14100224933600325</v>
      </c>
      <c r="G32" s="79">
        <f t="shared" si="8"/>
        <v>0.39971290900877832</v>
      </c>
      <c r="H32" s="79">
        <f t="shared" si="8"/>
        <v>0.33447103802485834</v>
      </c>
      <c r="I32" s="79">
        <f t="shared" si="8"/>
        <v>0.21292696466816041</v>
      </c>
      <c r="J32" s="79">
        <f t="shared" si="8"/>
        <v>0.19612089482500261</v>
      </c>
      <c r="K32" s="79">
        <f t="shared" si="8"/>
        <v>0.32791807631911385</v>
      </c>
      <c r="L32" s="79">
        <f t="shared" si="8"/>
        <v>0.45470517161783697</v>
      </c>
      <c r="M32" s="79">
        <f t="shared" si="8"/>
        <v>0.34536840382599143</v>
      </c>
      <c r="N32" s="79">
        <f t="shared" si="8"/>
        <v>0.22846458709486317</v>
      </c>
      <c r="O32" s="79">
        <f t="shared" si="8"/>
        <v>0.21611851998448839</v>
      </c>
      <c r="P32" s="79">
        <f t="shared" si="8"/>
        <v>0.19373934216995314</v>
      </c>
      <c r="Q32" s="79">
        <f t="shared" si="8"/>
        <v>0.17675866874616442</v>
      </c>
      <c r="R32" s="79">
        <f t="shared" si="8"/>
        <v>0.19202459864262056</v>
      </c>
      <c r="T32" s="80"/>
    </row>
    <row r="33" spans="2:28" s="45" customFormat="1" ht="13.5" thickBot="1">
      <c r="B33" s="81" t="s">
        <v>60</v>
      </c>
      <c r="C33" s="82" t="s">
        <v>157</v>
      </c>
      <c r="D33" s="84">
        <f>+D31</f>
        <v>883345</v>
      </c>
      <c r="E33" s="84">
        <f t="shared" ref="E33:R33" si="9">D33+E31</f>
        <v>1483174.9182089008</v>
      </c>
      <c r="F33" s="84">
        <f t="shared" si="9"/>
        <v>1998427.4687313158</v>
      </c>
      <c r="G33" s="84">
        <f t="shared" si="9"/>
        <v>2719633.1150972378</v>
      </c>
      <c r="H33" s="84">
        <f t="shared" si="9"/>
        <v>3682061.1626325585</v>
      </c>
      <c r="I33" s="84">
        <f t="shared" si="9"/>
        <v>4849416.0930410791</v>
      </c>
      <c r="J33" s="84">
        <f t="shared" si="9"/>
        <v>6245713.7169796973</v>
      </c>
      <c r="K33" s="84">
        <f t="shared" si="9"/>
        <v>8099882.5717292167</v>
      </c>
      <c r="L33" s="84">
        <f t="shared" si="9"/>
        <v>10797151.593786065</v>
      </c>
      <c r="M33" s="84">
        <f t="shared" si="9"/>
        <v>14425972.112679979</v>
      </c>
      <c r="N33" s="84">
        <f t="shared" si="9"/>
        <v>18883849.613064356</v>
      </c>
      <c r="O33" s="84">
        <f t="shared" si="9"/>
        <v>24305157.00110396</v>
      </c>
      <c r="P33" s="84">
        <f t="shared" si="9"/>
        <v>30776784.916203462</v>
      </c>
      <c r="Q33" s="84">
        <f t="shared" si="9"/>
        <v>38392329.166196465</v>
      </c>
      <c r="R33" s="84">
        <f t="shared" si="9"/>
        <v>47470245.244239494</v>
      </c>
      <c r="S33" s="9"/>
    </row>
    <row r="34" spans="2:28" s="45" customFormat="1" ht="13.5" hidden="1" thickTop="1">
      <c r="B34" s="85"/>
      <c r="C34" s="86"/>
      <c r="D34" s="85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9"/>
    </row>
    <row r="35" spans="2:28" s="45" customFormat="1" ht="13.5" hidden="1" thickTop="1">
      <c r="B35" s="47" t="s">
        <v>130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2:28" ht="13.5" hidden="1" thickTop="1">
      <c r="B36" s="97" t="s">
        <v>67</v>
      </c>
      <c r="C36" s="67"/>
      <c r="D36" s="67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"/>
      <c r="T36" s="9"/>
      <c r="U36" s="9"/>
      <c r="V36" s="9"/>
      <c r="W36" s="9"/>
      <c r="X36" s="9"/>
      <c r="Y36" s="9"/>
      <c r="Z36" s="9"/>
    </row>
    <row r="37" spans="2:28" ht="13.5" hidden="1" thickTop="1">
      <c r="B37" s="164" t="s">
        <v>44</v>
      </c>
      <c r="C37" s="100" t="s">
        <v>157</v>
      </c>
      <c r="D37" s="24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3.5" hidden="1" thickTop="1">
      <c r="B38" s="164" t="s">
        <v>132</v>
      </c>
      <c r="C38" s="100" t="s">
        <v>157</v>
      </c>
      <c r="D38" s="244"/>
      <c r="E38" s="27">
        <f>E57</f>
        <v>0</v>
      </c>
      <c r="F38" s="27">
        <f t="shared" ref="F38:R38" si="10">F57</f>
        <v>6082644.2559999991</v>
      </c>
      <c r="G38" s="27">
        <f t="shared" si="10"/>
        <v>6860391.7411200004</v>
      </c>
      <c r="H38" s="27">
        <f t="shared" si="10"/>
        <v>6884618.4862012798</v>
      </c>
      <c r="I38" s="27">
        <f t="shared" si="10"/>
        <v>7869708.4684089022</v>
      </c>
      <c r="J38" s="27">
        <f t="shared" si="10"/>
        <v>9736748.4696293008</v>
      </c>
      <c r="K38" s="27">
        <f t="shared" si="10"/>
        <v>10831529.244693764</v>
      </c>
      <c r="L38" s="27">
        <f t="shared" si="10"/>
        <v>6400548.3005494792</v>
      </c>
      <c r="M38" s="27">
        <f t="shared" si="10"/>
        <v>6528559.2665604679</v>
      </c>
      <c r="N38" s="27">
        <f t="shared" si="10"/>
        <v>10599065.665441627</v>
      </c>
      <c r="O38" s="27">
        <f t="shared" si="10"/>
        <v>6792313.0609295107</v>
      </c>
      <c r="P38" s="27">
        <f t="shared" si="10"/>
        <v>6928159.3221481014</v>
      </c>
      <c r="Q38" s="27">
        <f t="shared" si="10"/>
        <v>7066722.5085910643</v>
      </c>
      <c r="R38" s="27">
        <f t="shared" si="10"/>
        <v>0</v>
      </c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13.5" hidden="1" thickTop="1">
      <c r="B39" s="164" t="s">
        <v>188</v>
      </c>
      <c r="C39" s="100" t="s">
        <v>157</v>
      </c>
      <c r="D39" s="24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2:28" ht="13.5" hidden="1" thickTop="1">
      <c r="B40" s="168" t="s">
        <v>45</v>
      </c>
      <c r="C40" s="100" t="s">
        <v>157</v>
      </c>
      <c r="D40" s="39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28" ht="14.25" hidden="1" thickTop="1" thickBot="1">
      <c r="B41" s="237" t="s">
        <v>50</v>
      </c>
      <c r="C41" s="102" t="s">
        <v>157</v>
      </c>
      <c r="D41" s="93"/>
      <c r="E41" s="94">
        <f t="shared" ref="E41:R41" si="11">SUM(E37:E40)</f>
        <v>0</v>
      </c>
      <c r="F41" s="94">
        <f t="shared" si="11"/>
        <v>6082644.2559999991</v>
      </c>
      <c r="G41" s="94">
        <f t="shared" si="11"/>
        <v>6860391.7411200004</v>
      </c>
      <c r="H41" s="94">
        <f t="shared" si="11"/>
        <v>6884618.4862012798</v>
      </c>
      <c r="I41" s="94">
        <f t="shared" si="11"/>
        <v>7869708.4684089022</v>
      </c>
      <c r="J41" s="94">
        <f t="shared" si="11"/>
        <v>9736748.4696293008</v>
      </c>
      <c r="K41" s="94">
        <f t="shared" si="11"/>
        <v>10831529.244693764</v>
      </c>
      <c r="L41" s="94">
        <f t="shared" si="11"/>
        <v>6400548.3005494792</v>
      </c>
      <c r="M41" s="94">
        <f t="shared" si="11"/>
        <v>6528559.2665604679</v>
      </c>
      <c r="N41" s="94">
        <f t="shared" si="11"/>
        <v>10599065.665441627</v>
      </c>
      <c r="O41" s="94">
        <f t="shared" si="11"/>
        <v>6792313.0609295107</v>
      </c>
      <c r="P41" s="94">
        <f t="shared" si="11"/>
        <v>6928159.3221481014</v>
      </c>
      <c r="Q41" s="94">
        <f t="shared" si="11"/>
        <v>7066722.5085910643</v>
      </c>
      <c r="R41" s="94">
        <f t="shared" si="11"/>
        <v>0</v>
      </c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3.5" hidden="1" thickTop="1">
      <c r="B42" s="10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3.5" hidden="1" thickTop="1">
      <c r="B43" s="97" t="s">
        <v>61</v>
      </c>
      <c r="C43" s="233"/>
      <c r="D43" s="233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T43" s="9"/>
      <c r="U43" s="9"/>
    </row>
    <row r="44" spans="2:28" ht="13.5" hidden="1" thickTop="1">
      <c r="B44" s="99" t="s">
        <v>46</v>
      </c>
      <c r="C44" s="100" t="s">
        <v>157</v>
      </c>
      <c r="D44" s="101"/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</row>
    <row r="45" spans="2:28" ht="14.25" hidden="1" thickTop="1" thickBot="1">
      <c r="B45" s="81" t="s">
        <v>47</v>
      </c>
      <c r="C45" s="102" t="s">
        <v>157</v>
      </c>
      <c r="D45" s="103"/>
      <c r="E45" s="104">
        <f>E41+E44</f>
        <v>0</v>
      </c>
      <c r="F45" s="104">
        <f t="shared" ref="F45:R45" si="12">F41+F44</f>
        <v>6082644.2559999991</v>
      </c>
      <c r="G45" s="104">
        <f t="shared" si="12"/>
        <v>6860391.7411200004</v>
      </c>
      <c r="H45" s="104">
        <f t="shared" si="12"/>
        <v>6884618.4862012798</v>
      </c>
      <c r="I45" s="104">
        <f t="shared" si="12"/>
        <v>7869708.4684089022</v>
      </c>
      <c r="J45" s="104">
        <f t="shared" si="12"/>
        <v>9736748.4696293008</v>
      </c>
      <c r="K45" s="104">
        <f t="shared" si="12"/>
        <v>10831529.244693764</v>
      </c>
      <c r="L45" s="104">
        <f t="shared" si="12"/>
        <v>6400548.3005494792</v>
      </c>
      <c r="M45" s="104">
        <f t="shared" si="12"/>
        <v>6528559.2665604679</v>
      </c>
      <c r="N45" s="104">
        <f t="shared" si="12"/>
        <v>10599065.665441627</v>
      </c>
      <c r="O45" s="104">
        <f t="shared" si="12"/>
        <v>6792313.0609295107</v>
      </c>
      <c r="P45" s="104">
        <f t="shared" si="12"/>
        <v>6928159.3221481014</v>
      </c>
      <c r="Q45" s="104">
        <f t="shared" si="12"/>
        <v>7066722.5085910643</v>
      </c>
      <c r="R45" s="104">
        <f t="shared" si="12"/>
        <v>0</v>
      </c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2:28" ht="13.5" hidden="1" thickTop="1">
      <c r="C46" s="9"/>
      <c r="D46" s="9"/>
    </row>
    <row r="47" spans="2:28" s="45" customFormat="1" ht="13.5" hidden="1" thickTop="1">
      <c r="B47" s="47" t="s">
        <v>136</v>
      </c>
    </row>
    <row r="48" spans="2:28" s="45" customFormat="1" ht="13.5" hidden="1" thickTop="1">
      <c r="B48" s="97" t="s">
        <v>125</v>
      </c>
      <c r="C48" s="105"/>
      <c r="D48" s="51"/>
      <c r="E48" s="97">
        <f t="shared" ref="E48:R48" si="13">E3</f>
        <v>2021</v>
      </c>
      <c r="F48" s="97">
        <f t="shared" si="13"/>
        <v>2022</v>
      </c>
      <c r="G48" s="97">
        <f t="shared" si="13"/>
        <v>2023</v>
      </c>
      <c r="H48" s="97">
        <f t="shared" si="13"/>
        <v>2024</v>
      </c>
      <c r="I48" s="97">
        <f t="shared" si="13"/>
        <v>2025</v>
      </c>
      <c r="J48" s="97">
        <f t="shared" si="13"/>
        <v>2026</v>
      </c>
      <c r="K48" s="97">
        <f t="shared" si="13"/>
        <v>2027</v>
      </c>
      <c r="L48" s="97">
        <f t="shared" si="13"/>
        <v>2028</v>
      </c>
      <c r="M48" s="97">
        <f t="shared" si="13"/>
        <v>2029</v>
      </c>
      <c r="N48" s="97">
        <f t="shared" si="13"/>
        <v>2030</v>
      </c>
      <c r="O48" s="97">
        <f t="shared" si="13"/>
        <v>2031</v>
      </c>
      <c r="P48" s="97">
        <f t="shared" si="13"/>
        <v>2032</v>
      </c>
      <c r="Q48" s="97">
        <f t="shared" si="13"/>
        <v>2033</v>
      </c>
      <c r="R48" s="97">
        <f t="shared" si="13"/>
        <v>2034</v>
      </c>
    </row>
    <row r="49" spans="2:28" ht="13.5" hidden="1" thickTop="1">
      <c r="B49" s="164" t="s">
        <v>47</v>
      </c>
      <c r="C49" s="100" t="s">
        <v>157</v>
      </c>
      <c r="D49" s="244"/>
      <c r="E49" s="27">
        <f>E45</f>
        <v>0</v>
      </c>
      <c r="F49" s="27">
        <f t="shared" ref="F49:R49" si="14">F45</f>
        <v>6082644.2559999991</v>
      </c>
      <c r="G49" s="27">
        <f t="shared" si="14"/>
        <v>6860391.7411200004</v>
      </c>
      <c r="H49" s="27">
        <f t="shared" si="14"/>
        <v>6884618.4862012798</v>
      </c>
      <c r="I49" s="27">
        <f t="shared" si="14"/>
        <v>7869708.4684089022</v>
      </c>
      <c r="J49" s="27">
        <f t="shared" si="14"/>
        <v>9736748.4696293008</v>
      </c>
      <c r="K49" s="27">
        <f t="shared" si="14"/>
        <v>10831529.244693764</v>
      </c>
      <c r="L49" s="27">
        <f t="shared" si="14"/>
        <v>6400548.3005494792</v>
      </c>
      <c r="M49" s="27">
        <f t="shared" si="14"/>
        <v>6528559.2665604679</v>
      </c>
      <c r="N49" s="27">
        <f t="shared" si="14"/>
        <v>10599065.665441627</v>
      </c>
      <c r="O49" s="27">
        <f t="shared" si="14"/>
        <v>6792313.0609295107</v>
      </c>
      <c r="P49" s="27">
        <f t="shared" si="14"/>
        <v>6928159.3221481014</v>
      </c>
      <c r="Q49" s="27">
        <f t="shared" si="14"/>
        <v>7066722.5085910643</v>
      </c>
      <c r="R49" s="27">
        <f t="shared" si="14"/>
        <v>0</v>
      </c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2:28" ht="13.5" hidden="1" thickTop="1">
      <c r="B50" s="164" t="s">
        <v>48</v>
      </c>
      <c r="C50" s="100" t="s">
        <v>157</v>
      </c>
      <c r="D50" s="244"/>
      <c r="E50" s="27">
        <f t="shared" ref="E50:R50" si="15">E13</f>
        <v>10313583.9364</v>
      </c>
      <c r="F50" s="27">
        <f t="shared" si="15"/>
        <v>10580827.720911557</v>
      </c>
      <c r="G50" s="27">
        <f t="shared" si="15"/>
        <v>11127353.042205397</v>
      </c>
      <c r="H50" s="27">
        <f t="shared" si="15"/>
        <v>11702187.52405479</v>
      </c>
      <c r="I50" s="27">
        <f t="shared" si="15"/>
        <v>12307300.803792143</v>
      </c>
      <c r="J50" s="27">
        <f t="shared" si="15"/>
        <v>13063423.985368801</v>
      </c>
      <c r="K50" s="27">
        <f t="shared" si="15"/>
        <v>14119201.249274537</v>
      </c>
      <c r="L50" s="27">
        <f t="shared" si="15"/>
        <v>15262265.997875441</v>
      </c>
      <c r="M50" s="27">
        <f t="shared" si="15"/>
        <v>16499880.735631352</v>
      </c>
      <c r="N50" s="27">
        <f t="shared" si="15"/>
        <v>17904034.713496428</v>
      </c>
      <c r="O50" s="27">
        <f t="shared" si="15"/>
        <v>19186061.765347604</v>
      </c>
      <c r="P50" s="27">
        <f t="shared" si="15"/>
        <v>20561455.68117426</v>
      </c>
      <c r="Q50" s="27">
        <f t="shared" si="15"/>
        <v>22037054.464231942</v>
      </c>
      <c r="R50" s="27">
        <f t="shared" si="15"/>
        <v>23620198.141650598</v>
      </c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13.5" hidden="1" thickTop="1">
      <c r="B51" s="168" t="s">
        <v>49</v>
      </c>
      <c r="C51" s="100" t="s">
        <v>157</v>
      </c>
      <c r="D51" s="39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2:28" ht="14.25" hidden="1" thickTop="1" thickBot="1">
      <c r="B52" s="237" t="s">
        <v>51</v>
      </c>
      <c r="C52" s="102" t="s">
        <v>157</v>
      </c>
      <c r="D52" s="106"/>
      <c r="E52" s="65">
        <f t="shared" ref="E52:R52" si="16">SUM(E49:E51)</f>
        <v>10313583.9364</v>
      </c>
      <c r="F52" s="65">
        <f t="shared" si="16"/>
        <v>16663471.976911556</v>
      </c>
      <c r="G52" s="65">
        <f t="shared" si="16"/>
        <v>17987744.783325396</v>
      </c>
      <c r="H52" s="65">
        <f t="shared" si="16"/>
        <v>18586806.010256071</v>
      </c>
      <c r="I52" s="65">
        <f t="shared" si="16"/>
        <v>20177009.272201046</v>
      </c>
      <c r="J52" s="65">
        <f t="shared" si="16"/>
        <v>22800172.454998102</v>
      </c>
      <c r="K52" s="65">
        <f t="shared" si="16"/>
        <v>24950730.493968301</v>
      </c>
      <c r="L52" s="65">
        <f t="shared" si="16"/>
        <v>21662814.298424922</v>
      </c>
      <c r="M52" s="65">
        <f t="shared" si="16"/>
        <v>23028440.002191819</v>
      </c>
      <c r="N52" s="65">
        <f t="shared" si="16"/>
        <v>28503100.378938057</v>
      </c>
      <c r="O52" s="65">
        <f t="shared" si="16"/>
        <v>25978374.826277114</v>
      </c>
      <c r="P52" s="65">
        <f t="shared" si="16"/>
        <v>27489615.003322363</v>
      </c>
      <c r="Q52" s="65">
        <f t="shared" si="16"/>
        <v>29103776.972823005</v>
      </c>
      <c r="R52" s="65">
        <f t="shared" si="16"/>
        <v>23620198.141650598</v>
      </c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2:28" ht="13.5" hidden="1" thickTop="1">
      <c r="B53" s="10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2:28" ht="13.5" hidden="1" thickTop="1">
      <c r="B54" s="97" t="s">
        <v>194</v>
      </c>
      <c r="C54" s="105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2:28" ht="13.5" hidden="1" thickTop="1">
      <c r="B55" s="164" t="s">
        <v>52</v>
      </c>
      <c r="C55" s="100" t="s">
        <v>157</v>
      </c>
      <c r="D55" s="244"/>
      <c r="E55" s="27">
        <f t="shared" ref="E55:R55" si="17">E30-E28</f>
        <v>5137807.9629671192</v>
      </c>
      <c r="F55" s="27">
        <f t="shared" si="17"/>
        <v>5291794.1312651616</v>
      </c>
      <c r="G55" s="27">
        <f t="shared" si="17"/>
        <v>5388115.9797374951</v>
      </c>
      <c r="H55" s="27">
        <f t="shared" si="17"/>
        <v>5481685.2700761473</v>
      </c>
      <c r="I55" s="27">
        <f t="shared" si="17"/>
        <v>5577130.9200018495</v>
      </c>
      <c r="J55" s="27">
        <f t="shared" si="17"/>
        <v>5679442.4691866469</v>
      </c>
      <c r="K55" s="27">
        <f t="shared" si="17"/>
        <v>5783949.1294041695</v>
      </c>
      <c r="L55" s="27">
        <f t="shared" si="17"/>
        <v>5890642.0393497311</v>
      </c>
      <c r="M55" s="27">
        <f t="shared" si="17"/>
        <v>5999568.1754936026</v>
      </c>
      <c r="N55" s="27">
        <f t="shared" si="17"/>
        <v>6110791.6462539583</v>
      </c>
      <c r="O55" s="27">
        <f t="shared" si="17"/>
        <v>6224287.366642029</v>
      </c>
      <c r="P55" s="27">
        <f t="shared" si="17"/>
        <v>6340157.2827247456</v>
      </c>
      <c r="Q55" s="27">
        <f t="shared" si="17"/>
        <v>6458452.1887512021</v>
      </c>
      <c r="R55" s="27">
        <f t="shared" si="17"/>
        <v>6579224.0381198358</v>
      </c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2:28" ht="13.5" hidden="1" thickTop="1">
      <c r="B56" s="164" t="s">
        <v>192</v>
      </c>
      <c r="C56" s="100" t="s">
        <v>157</v>
      </c>
      <c r="D56" s="24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2:28" ht="13.5" hidden="1" thickTop="1">
      <c r="B57" s="164" t="s">
        <v>193</v>
      </c>
      <c r="C57" s="100" t="s">
        <v>157</v>
      </c>
      <c r="D57" s="244"/>
      <c r="E57" s="27">
        <f>Inv_laen!E29</f>
        <v>0</v>
      </c>
      <c r="F57" s="27">
        <f>Inv_laen!F29</f>
        <v>6082644.2559999991</v>
      </c>
      <c r="G57" s="27">
        <f>Inv_laen!G29</f>
        <v>6860391.7411200004</v>
      </c>
      <c r="H57" s="27">
        <f>Inv_laen!H29</f>
        <v>6884618.4862012798</v>
      </c>
      <c r="I57" s="27">
        <f>Inv_laen!I29</f>
        <v>7869708.4684089022</v>
      </c>
      <c r="J57" s="27">
        <f>Inv_laen!J29</f>
        <v>9736748.4696293008</v>
      </c>
      <c r="K57" s="27">
        <f>Inv_laen!K29</f>
        <v>10831529.244693764</v>
      </c>
      <c r="L57" s="27">
        <f>Inv_laen!L29</f>
        <v>6400548.3005494792</v>
      </c>
      <c r="M57" s="27">
        <f>Inv_laen!M29</f>
        <v>6528559.2665604679</v>
      </c>
      <c r="N57" s="27">
        <f>Inv_laen!N29</f>
        <v>10599065.665441627</v>
      </c>
      <c r="O57" s="27">
        <f>Inv_laen!O29</f>
        <v>6792313.0609295107</v>
      </c>
      <c r="P57" s="27">
        <f>Inv_laen!P29</f>
        <v>6928159.3221481014</v>
      </c>
      <c r="Q57" s="27">
        <f>Inv_laen!Q29</f>
        <v>7066722.5085910643</v>
      </c>
      <c r="R57" s="27">
        <f>Inv_laen!R29</f>
        <v>0</v>
      </c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2:28" ht="13.5" hidden="1" thickTop="1">
      <c r="B58" s="164" t="s">
        <v>54</v>
      </c>
      <c r="C58" s="100" t="s">
        <v>157</v>
      </c>
      <c r="D58" s="244"/>
      <c r="E58" s="27">
        <f>Inv_laen!E54+Inv_laen!E60</f>
        <v>1055556</v>
      </c>
      <c r="F58" s="27">
        <f>Inv_laen!F54+Inv_laen!F60</f>
        <v>400000</v>
      </c>
      <c r="G58" s="27">
        <f>Inv_laen!G54+Inv_laen!G60</f>
        <v>1694303.599712</v>
      </c>
      <c r="H58" s="27">
        <f>Inv_laen!H54+Inv_laen!H60</f>
        <v>2382765.4483321281</v>
      </c>
      <c r="I58" s="27">
        <f>Inv_laen!I54+Inv_laen!I60</f>
        <v>3169736.2951730182</v>
      </c>
      <c r="J58" s="27">
        <f>Inv_laen!J54+Inv_laen!J60</f>
        <v>4143411.1421359484</v>
      </c>
      <c r="K58" s="27">
        <f>Inv_laen!K54+Inv_laen!K60</f>
        <v>5226564.0666053249</v>
      </c>
      <c r="L58" s="27">
        <f>Inv_laen!L54+Inv_laen!L60</f>
        <v>5866618.896660273</v>
      </c>
      <c r="M58" s="27">
        <f>Inv_laen!M54+Inv_laen!M60</f>
        <v>6519474.8233163198</v>
      </c>
      <c r="N58" s="27">
        <f>Inv_laen!N54+Inv_laen!N60</f>
        <v>7579381.3898604829</v>
      </c>
      <c r="O58" s="27">
        <f>Inv_laen!O54+Inv_laen!O60</f>
        <v>8258612.6959534343</v>
      </c>
      <c r="P58" s="27">
        <f>Inv_laen!P54+Inv_laen!P60</f>
        <v>8551428.6281682439</v>
      </c>
      <c r="Q58" s="27">
        <f>Inv_laen!Q54+Inv_laen!Q60</f>
        <v>7963797.2793153496</v>
      </c>
      <c r="R58" s="27">
        <f>Inv_laen!R54+Inv_laen!R60</f>
        <v>7275335.4306952218</v>
      </c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2:28" ht="13.5" hidden="1" thickTop="1">
      <c r="B59" s="164" t="s">
        <v>58</v>
      </c>
      <c r="C59" s="100" t="s">
        <v>157</v>
      </c>
      <c r="D59" s="244"/>
      <c r="E59" s="27">
        <f>Inv_laen!E53+Inv_laen!E59</f>
        <v>47336.111072499996</v>
      </c>
      <c r="F59" s="27">
        <f>Inv_laen!F53+Inv_laen!F59</f>
        <v>123140.49298399998</v>
      </c>
      <c r="G59" s="27">
        <f>Inv_laen!G53+Inv_laen!G59</f>
        <v>214283.857390616</v>
      </c>
      <c r="H59" s="27">
        <f>Inv_laen!H53+Inv_laen!H59</f>
        <v>377242.32561770797</v>
      </c>
      <c r="I59" s="27">
        <f>Inv_laen!I53+Inv_laen!I59</f>
        <v>577265.71685211512</v>
      </c>
      <c r="J59" s="27">
        <f>Inv_laen!J53+Inv_laen!J59</f>
        <v>845034.85384844069</v>
      </c>
      <c r="K59" s="27">
        <f>Inv_laen!K53+Inv_laen!K59</f>
        <v>1185239.1571893981</v>
      </c>
      <c r="L59" s="27">
        <f>Inv_laen!L53+Inv_laen!L59</f>
        <v>1307343.4306014788</v>
      </c>
      <c r="M59" s="27">
        <f>Inv_laen!M53+Inv_laen!M59</f>
        <v>1498461.5989332593</v>
      </c>
      <c r="N59" s="27">
        <f>Inv_laen!N53+Inv_laen!N59</f>
        <v>1571822.9342082969</v>
      </c>
      <c r="O59" s="27">
        <f>Inv_laen!O53+Inv_laen!O59</f>
        <v>1613832.3578201376</v>
      </c>
      <c r="P59" s="27">
        <f>Inv_laen!P53+Inv_laen!P59</f>
        <v>1552679.0178229511</v>
      </c>
      <c r="Q59" s="27">
        <f>Inv_laen!Q53+Inv_laen!Q59</f>
        <v>1499121.7061921316</v>
      </c>
      <c r="R59" s="27">
        <f>Inv_laen!R53+Inv_laen!R59</f>
        <v>1325457.9894119673</v>
      </c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2:28" ht="13.5" hidden="1" thickTop="1">
      <c r="B60" s="168" t="s">
        <v>186</v>
      </c>
      <c r="C60" s="100" t="s">
        <v>157</v>
      </c>
      <c r="D60" s="39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2:28" ht="14.25" hidden="1" thickTop="1" thickBot="1">
      <c r="B61" s="237" t="s">
        <v>55</v>
      </c>
      <c r="C61" s="102" t="s">
        <v>157</v>
      </c>
      <c r="D61" s="108"/>
      <c r="E61" s="30">
        <f t="shared" ref="E61:R61" si="18">SUM(E55:E60)</f>
        <v>6240700.0740396194</v>
      </c>
      <c r="F61" s="30">
        <f t="shared" si="18"/>
        <v>11897578.880249161</v>
      </c>
      <c r="G61" s="30">
        <f t="shared" si="18"/>
        <v>14157095.177960111</v>
      </c>
      <c r="H61" s="30">
        <f t="shared" si="18"/>
        <v>15126311.530227263</v>
      </c>
      <c r="I61" s="30">
        <f t="shared" si="18"/>
        <v>17193841.400435884</v>
      </c>
      <c r="J61" s="30">
        <f t="shared" si="18"/>
        <v>20404636.934800338</v>
      </c>
      <c r="K61" s="30">
        <f t="shared" si="18"/>
        <v>23027281.597892657</v>
      </c>
      <c r="L61" s="30">
        <f t="shared" si="18"/>
        <v>19465152.667160962</v>
      </c>
      <c r="M61" s="30">
        <f t="shared" si="18"/>
        <v>20546063.864303652</v>
      </c>
      <c r="N61" s="30">
        <f t="shared" si="18"/>
        <v>25861061.635764364</v>
      </c>
      <c r="O61" s="30">
        <f t="shared" si="18"/>
        <v>22889045.48134511</v>
      </c>
      <c r="P61" s="30">
        <f t="shared" si="18"/>
        <v>23372424.250864044</v>
      </c>
      <c r="Q61" s="30">
        <f t="shared" si="18"/>
        <v>22988093.682849746</v>
      </c>
      <c r="R61" s="30">
        <f t="shared" si="18"/>
        <v>15180017.458227025</v>
      </c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2:28" ht="13.5" hidden="1" thickTop="1">
      <c r="B62" s="109"/>
      <c r="C62" s="1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2:28" ht="13.5" hidden="1" thickTop="1">
      <c r="B63" s="72" t="s">
        <v>56</v>
      </c>
      <c r="C63" s="111" t="s">
        <v>157</v>
      </c>
      <c r="D63" s="77"/>
      <c r="E63" s="77">
        <f t="shared" ref="E63:R63" si="19">E52-E61</f>
        <v>4072883.8623603806</v>
      </c>
      <c r="F63" s="77">
        <f>F52-F61</f>
        <v>4765893.0966623947</v>
      </c>
      <c r="G63" s="77">
        <f t="shared" si="19"/>
        <v>3830649.6053652856</v>
      </c>
      <c r="H63" s="77">
        <f t="shared" si="19"/>
        <v>3460494.4800288081</v>
      </c>
      <c r="I63" s="77">
        <f t="shared" si="19"/>
        <v>2983167.8717651628</v>
      </c>
      <c r="J63" s="77">
        <f t="shared" si="19"/>
        <v>2395535.520197764</v>
      </c>
      <c r="K63" s="77">
        <f t="shared" si="19"/>
        <v>1923448.8960756436</v>
      </c>
      <c r="L63" s="77">
        <f t="shared" si="19"/>
        <v>2197661.6312639602</v>
      </c>
      <c r="M63" s="77">
        <f t="shared" si="19"/>
        <v>2482376.1378881671</v>
      </c>
      <c r="N63" s="77">
        <f t="shared" si="19"/>
        <v>2642038.7431736924</v>
      </c>
      <c r="O63" s="77">
        <f t="shared" si="19"/>
        <v>3089329.3449320048</v>
      </c>
      <c r="P63" s="77">
        <f t="shared" si="19"/>
        <v>4117190.7524583191</v>
      </c>
      <c r="Q63" s="77">
        <f t="shared" si="19"/>
        <v>6115683.289973259</v>
      </c>
      <c r="R63" s="77">
        <f t="shared" si="19"/>
        <v>8440180.6834235732</v>
      </c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2:28" ht="14.25" hidden="1" thickTop="1" thickBot="1">
      <c r="B64" s="237" t="s">
        <v>3</v>
      </c>
      <c r="C64" s="102" t="s">
        <v>87</v>
      </c>
      <c r="D64" s="84"/>
      <c r="E64" s="84">
        <f>E63</f>
        <v>4072883.8623603806</v>
      </c>
      <c r="F64" s="84">
        <f>E64+F63</f>
        <v>8838776.9590227753</v>
      </c>
      <c r="G64" s="84">
        <f t="shared" ref="G64:R64" si="20">F64+G63</f>
        <v>12669426.564388061</v>
      </c>
      <c r="H64" s="84">
        <f t="shared" si="20"/>
        <v>16129921.044416869</v>
      </c>
      <c r="I64" s="84">
        <f t="shared" si="20"/>
        <v>19113088.916182034</v>
      </c>
      <c r="J64" s="84">
        <f t="shared" si="20"/>
        <v>21508624.436379798</v>
      </c>
      <c r="K64" s="84">
        <f t="shared" si="20"/>
        <v>23432073.332455441</v>
      </c>
      <c r="L64" s="84">
        <f t="shared" si="20"/>
        <v>25629734.963719402</v>
      </c>
      <c r="M64" s="84">
        <f t="shared" si="20"/>
        <v>28112111.101607569</v>
      </c>
      <c r="N64" s="84">
        <f t="shared" si="20"/>
        <v>30754149.844781261</v>
      </c>
      <c r="O64" s="84">
        <f t="shared" si="20"/>
        <v>33843479.189713269</v>
      </c>
      <c r="P64" s="84">
        <f t="shared" si="20"/>
        <v>37960669.942171589</v>
      </c>
      <c r="Q64" s="84">
        <f t="shared" si="20"/>
        <v>44076353.232144848</v>
      </c>
      <c r="R64" s="84">
        <f t="shared" si="20"/>
        <v>52516533.915568419</v>
      </c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5:28" ht="13.5" hidden="1" thickTop="1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5:28" ht="13.5" hidden="1" thickTop="1"/>
    <row r="67" spans="5:28" ht="13.5" hidden="1" thickTop="1"/>
    <row r="68" spans="5:28" ht="13.5" hidden="1" thickTop="1"/>
    <row r="69" spans="5:28" ht="13.5" hidden="1" thickTop="1"/>
    <row r="70" spans="5:28" ht="13.5" hidden="1" thickTop="1"/>
    <row r="71" spans="5:28" ht="13.5" hidden="1" thickTop="1"/>
    <row r="72" spans="5:28" ht="13.5" hidden="1" thickTop="1"/>
    <row r="73" spans="5:28" ht="13.5" hidden="1" thickTop="1"/>
    <row r="74" spans="5:28" ht="13.5" hidden="1" thickTop="1"/>
    <row r="75" spans="5:28" ht="13.5" hidden="1" thickTop="1"/>
    <row r="76" spans="5:28" ht="13.5" hidden="1" thickTop="1"/>
    <row r="77" spans="5:28" ht="13.5" hidden="1" thickTop="1"/>
    <row r="78" spans="5:28" ht="13.5" hidden="1" thickTop="1"/>
    <row r="79" spans="5:28" ht="13.5" hidden="1" thickTop="1"/>
    <row r="80" spans="5:28" ht="13.5" hidden="1" thickTop="1"/>
    <row r="81" ht="13.5" hidden="1" thickTop="1"/>
    <row r="82" ht="13.5" hidden="1" thickTop="1"/>
    <row r="83" ht="13.5" hidden="1" thickTop="1"/>
    <row r="84" ht="13.5" hidden="1" thickTop="1"/>
    <row r="85" ht="13.5" hidden="1" thickTop="1"/>
    <row r="86" ht="13.5" hidden="1" thickTop="1"/>
    <row r="87" ht="13.5" hidden="1" thickTop="1"/>
    <row r="88" ht="13.5" hidden="1" thickTop="1"/>
    <row r="89" ht="13.5" hidden="1" thickTop="1"/>
    <row r="90" ht="13.5" hidden="1" thickTop="1"/>
    <row r="91" ht="13.5" hidden="1" thickTop="1"/>
    <row r="92" ht="13.5" hidden="1" thickTop="1"/>
    <row r="93" ht="13.5" hidden="1" thickTop="1"/>
    <row r="94" ht="13.5" hidden="1" thickTop="1"/>
    <row r="95" ht="13.5" thickTop="1"/>
  </sheetData>
  <mergeCells count="1">
    <mergeCell ref="B2:B3"/>
  </mergeCells>
  <phoneticPr fontId="2" type="noConversion"/>
  <conditionalFormatting sqref="E40:R41 G39:R39 E37:R38 D17:D18 D63 D16:F16 D37:D41 D44:R45 D49:D52 D55:D61 D6:R13 D20:R29">
    <cfRule type="notContainsBlanks" dxfId="58" priority="36" stopIfTrue="1">
      <formula>LEN(TRIM(D6))&gt;0</formula>
    </cfRule>
  </conditionalFormatting>
  <conditionalFormatting sqref="G16:R16 D19 E17:R19">
    <cfRule type="notContainsBlanks" dxfId="57" priority="35" stopIfTrue="1">
      <formula>LEN(TRIM(D16))&gt;0</formula>
    </cfRule>
  </conditionalFormatting>
  <conditionalFormatting sqref="E49:R52">
    <cfRule type="notContainsBlanks" dxfId="56" priority="34" stopIfTrue="1">
      <formula>LEN(TRIM(E49))&gt;0</formula>
    </cfRule>
  </conditionalFormatting>
  <conditionalFormatting sqref="E55:R61">
    <cfRule type="notContainsBlanks" dxfId="55" priority="33" stopIfTrue="1">
      <formula>LEN(TRIM(E55))&gt;0</formula>
    </cfRule>
  </conditionalFormatting>
  <conditionalFormatting sqref="D32:R32">
    <cfRule type="cellIs" dxfId="54" priority="31" stopIfTrue="1" operator="lessThan">
      <formula>0</formula>
    </cfRule>
    <cfRule type="cellIs" dxfId="53" priority="32" stopIfTrue="1" operator="greaterThan">
      <formula>0</formula>
    </cfRule>
  </conditionalFormatting>
  <conditionalFormatting sqref="D30:R31">
    <cfRule type="notContainsBlanks" dxfId="52" priority="30" stopIfTrue="1">
      <formula>LEN(TRIM(D30))&gt;0</formula>
    </cfRule>
  </conditionalFormatting>
  <conditionalFormatting sqref="D31:R31 D63:D64 D33:R33">
    <cfRule type="cellIs" dxfId="51" priority="28" stopIfTrue="1" operator="lessThan">
      <formula>0</formula>
    </cfRule>
    <cfRule type="cellIs" dxfId="50" priority="29" stopIfTrue="1" operator="greaterThan">
      <formula>0</formula>
    </cfRule>
  </conditionalFormatting>
  <conditionalFormatting sqref="S31">
    <cfRule type="notContainsBlanks" dxfId="49" priority="27" stopIfTrue="1">
      <formula>LEN(TRIM(S31))&gt;0</formula>
    </cfRule>
  </conditionalFormatting>
  <conditionalFormatting sqref="S31">
    <cfRule type="cellIs" dxfId="48" priority="25" stopIfTrue="1" operator="lessThan">
      <formula>0</formula>
    </cfRule>
    <cfRule type="cellIs" dxfId="47" priority="26" stopIfTrue="1" operator="greaterThan">
      <formula>0</formula>
    </cfRule>
  </conditionalFormatting>
  <conditionalFormatting sqref="E63:R63">
    <cfRule type="notContainsBlanks" dxfId="46" priority="24" stopIfTrue="1">
      <formula>LEN(TRIM(E63))&gt;0</formula>
    </cfRule>
  </conditionalFormatting>
  <conditionalFormatting sqref="E63:R63">
    <cfRule type="cellIs" dxfId="45" priority="22" stopIfTrue="1" operator="lessThan">
      <formula>0</formula>
    </cfRule>
    <cfRule type="cellIs" dxfId="44" priority="23" stopIfTrue="1" operator="greaterThan">
      <formula>0</formula>
    </cfRule>
  </conditionalFormatting>
  <conditionalFormatting sqref="E64:R64">
    <cfRule type="cellIs" dxfId="43" priority="20" stopIfTrue="1" operator="lessThan">
      <formula>0</formula>
    </cfRule>
    <cfRule type="cellIs" dxfId="42" priority="21" stopIfTrue="1" operator="greaterThan">
      <formula>0</formula>
    </cfRule>
  </conditionalFormatting>
  <conditionalFormatting sqref="E39:F39">
    <cfRule type="notContainsBlanks" dxfId="41" priority="19" stopIfTrue="1">
      <formula>LEN(TRIM(E39))&gt;0</formula>
    </cfRule>
  </conditionalFormatting>
  <pageMargins left="0.7" right="0.7" top="0.75" bottom="0.75" header="0.3" footer="0.3"/>
  <pageSetup paperSize="9" orientation="portrait"/>
  <headerFooter alignWithMargin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9"/>
  <sheetViews>
    <sheetView tabSelected="1" zoomScale="80" zoomScaleNormal="80" workbookViewId="0">
      <pane xSplit="4" ySplit="3" topLeftCell="G35" activePane="bottomRight" state="frozen"/>
      <selection pane="topRight" activeCell="E1" sqref="E1"/>
      <selection pane="bottomLeft" activeCell="A4" sqref="A4"/>
      <selection pane="bottomRight" activeCell="Q79" sqref="Q79"/>
    </sheetView>
  </sheetViews>
  <sheetFormatPr defaultRowHeight="12.75" outlineLevelRow="1"/>
  <cols>
    <col min="1" max="1" width="3.140625" style="146" customWidth="1"/>
    <col min="2" max="2" width="28" style="146" customWidth="1"/>
    <col min="3" max="3" width="4.42578125" style="146" bestFit="1" customWidth="1"/>
    <col min="4" max="4" width="8.28515625" style="146" hidden="1" customWidth="1"/>
    <col min="5" max="6" width="12.7109375" style="146" hidden="1" customWidth="1"/>
    <col min="7" max="8" width="10.5703125" style="146" bestFit="1" customWidth="1"/>
    <col min="9" max="20" width="11.28515625" style="146" bestFit="1" customWidth="1"/>
    <col min="21" max="21" width="9.42578125" style="146" bestFit="1" customWidth="1"/>
    <col min="22" max="30" width="7.42578125" style="146" bestFit="1" customWidth="1"/>
    <col min="31" max="16384" width="9.140625" style="146"/>
  </cols>
  <sheetData>
    <row r="1" spans="2:21" ht="8.25" customHeight="1"/>
    <row r="2" spans="2:21" s="45" customFormat="1" hidden="1">
      <c r="B2" s="315"/>
      <c r="C2" s="305"/>
      <c r="D2" s="305" t="s">
        <v>34</v>
      </c>
      <c r="E2" s="305"/>
      <c r="F2" s="305"/>
      <c r="G2" s="44"/>
      <c r="H2" s="44"/>
      <c r="I2" s="44"/>
      <c r="J2" s="44">
        <v>1</v>
      </c>
      <c r="K2" s="44">
        <f t="shared" ref="K2:T2" si="0">J2+1</f>
        <v>2</v>
      </c>
      <c r="L2" s="44">
        <f t="shared" si="0"/>
        <v>3</v>
      </c>
      <c r="M2" s="44">
        <f t="shared" si="0"/>
        <v>4</v>
      </c>
      <c r="N2" s="44">
        <f t="shared" si="0"/>
        <v>5</v>
      </c>
      <c r="O2" s="44">
        <f t="shared" si="0"/>
        <v>6</v>
      </c>
      <c r="P2" s="44">
        <f t="shared" si="0"/>
        <v>7</v>
      </c>
      <c r="Q2" s="44">
        <f t="shared" si="0"/>
        <v>8</v>
      </c>
      <c r="R2" s="44">
        <f t="shared" si="0"/>
        <v>9</v>
      </c>
      <c r="S2" s="44">
        <f t="shared" si="0"/>
        <v>10</v>
      </c>
      <c r="T2" s="44">
        <f t="shared" si="0"/>
        <v>11</v>
      </c>
    </row>
    <row r="3" spans="2:21" s="45" customFormat="1">
      <c r="B3" s="315"/>
      <c r="C3" s="305" t="s">
        <v>4</v>
      </c>
      <c r="D3" s="305"/>
      <c r="E3" s="46">
        <f>Eeldused!E3</f>
        <v>2019</v>
      </c>
      <c r="F3" s="46">
        <f>Eeldused!F3</f>
        <v>2020</v>
      </c>
      <c r="G3" s="46">
        <f>Eeldused!G3</f>
        <v>2021</v>
      </c>
      <c r="H3" s="46">
        <f>Eeldused!H3</f>
        <v>2022</v>
      </c>
      <c r="I3" s="46">
        <f>Eeldused!I3</f>
        <v>2023</v>
      </c>
      <c r="J3" s="46">
        <f>Eeldused!J3</f>
        <v>2024</v>
      </c>
      <c r="K3" s="46">
        <f>Eeldused!K3</f>
        <v>2025</v>
      </c>
      <c r="L3" s="46">
        <f>Eeldused!L3</f>
        <v>2026</v>
      </c>
      <c r="M3" s="46">
        <f>Eeldused!M3</f>
        <v>2027</v>
      </c>
      <c r="N3" s="46">
        <f>Eeldused!N3</f>
        <v>2028</v>
      </c>
      <c r="O3" s="46">
        <f>Eeldused!O3</f>
        <v>2029</v>
      </c>
      <c r="P3" s="46">
        <f>Eeldused!P3</f>
        <v>2030</v>
      </c>
      <c r="Q3" s="46">
        <f>Eeldused!Q3</f>
        <v>2031</v>
      </c>
      <c r="R3" s="46">
        <f>Eeldused!R3</f>
        <v>2032</v>
      </c>
      <c r="S3" s="46">
        <f>Eeldused!S3</f>
        <v>2033</v>
      </c>
      <c r="T3" s="46">
        <f>Eeldused!T3</f>
        <v>2034</v>
      </c>
    </row>
    <row r="4" spans="2:21" s="45" customFormat="1" ht="15.75" hidden="1" customHeight="1">
      <c r="B4" s="47" t="s">
        <v>124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21" s="45" customFormat="1" hidden="1">
      <c r="B5" s="97" t="s">
        <v>102</v>
      </c>
      <c r="C5" s="105"/>
      <c r="D5" s="105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2:21" s="45" customFormat="1" hidden="1">
      <c r="B6" s="52" t="s">
        <v>26</v>
      </c>
      <c r="C6" s="53" t="s">
        <v>157</v>
      </c>
      <c r="D6" s="54">
        <f t="shared" ref="D6:D13" si="1">SUM(G6:T6)</f>
        <v>65595605.309823819</v>
      </c>
      <c r="E6" s="55">
        <f t="shared" ref="E6:T6" si="2">E7+E8</f>
        <v>3003674</v>
      </c>
      <c r="F6" s="55">
        <f>F7+F8</f>
        <v>3025452</v>
      </c>
      <c r="G6" s="55">
        <f>G7+G8</f>
        <v>3041208</v>
      </c>
      <c r="H6" s="55">
        <f>H7+H8</f>
        <v>3135895.273782359</v>
      </c>
      <c r="I6" s="55">
        <f t="shared" si="2"/>
        <v>3303956.6649088338</v>
      </c>
      <c r="J6" s="55">
        <f t="shared" si="2"/>
        <v>3481043.6067575468</v>
      </c>
      <c r="K6" s="55">
        <f t="shared" si="2"/>
        <v>3667641.7689490262</v>
      </c>
      <c r="L6" s="55">
        <f t="shared" si="2"/>
        <v>3901065.5095546097</v>
      </c>
      <c r="M6" s="55">
        <f t="shared" si="2"/>
        <v>4227657.3758112434</v>
      </c>
      <c r="N6" s="55">
        <f t="shared" si="2"/>
        <v>4581615.4571854463</v>
      </c>
      <c r="O6" s="55">
        <f t="shared" si="2"/>
        <v>4965234.8500274001</v>
      </c>
      <c r="P6" s="55">
        <f t="shared" si="2"/>
        <v>5400932.9354702253</v>
      </c>
      <c r="Q6" s="55">
        <f t="shared" si="2"/>
        <v>5799019.4922720185</v>
      </c>
      <c r="R6" s="55">
        <f t="shared" si="2"/>
        <v>6226480.7093368154</v>
      </c>
      <c r="S6" s="55">
        <f t="shared" si="2"/>
        <v>6685486.4859899897</v>
      </c>
      <c r="T6" s="55">
        <f t="shared" si="2"/>
        <v>7178367.1797783077</v>
      </c>
      <c r="U6" s="56"/>
    </row>
    <row r="7" spans="2:21" s="45" customFormat="1" hidden="1" outlineLevel="1">
      <c r="B7" s="172" t="s">
        <v>15</v>
      </c>
      <c r="C7" s="53" t="s">
        <v>157</v>
      </c>
      <c r="D7" s="54">
        <f t="shared" si="1"/>
        <v>45327479.561014302</v>
      </c>
      <c r="E7" s="27">
        <v>1991822</v>
      </c>
      <c r="F7" s="27">
        <v>2126812</v>
      </c>
      <c r="G7" s="27">
        <v>2051337</v>
      </c>
      <c r="H7" s="27">
        <f>Eeldused!H47*(Eeldused!H35)</f>
        <v>2146024.273782359</v>
      </c>
      <c r="I7" s="27">
        <f>Eeldused!I47*(Eeldused!I35)</f>
        <v>2264592.114908834</v>
      </c>
      <c r="J7" s="27">
        <f>Eeldused!J47*(Eeldused!J35)</f>
        <v>2389710.8292575469</v>
      </c>
      <c r="K7" s="27">
        <f>Eeldused!K47*(Eeldused!K35)</f>
        <v>2521742.3525740262</v>
      </c>
      <c r="L7" s="27">
        <f>Eeldused!L47*(Eeldused!L35)</f>
        <v>2686412.1281971098</v>
      </c>
      <c r="M7" s="27">
        <f>Eeldused!M47*(Eeldused!M35)</f>
        <v>2915831.7239451427</v>
      </c>
      <c r="N7" s="27">
        <f>Eeldused!N47*(Eeldused!N35)</f>
        <v>3164843.7531700577</v>
      </c>
      <c r="O7" s="27">
        <f>Eeldused!O47*(Eeldused!O35)</f>
        <v>3435121.4096907806</v>
      </c>
      <c r="P7" s="27">
        <f>Eeldused!P47*(Eeldused!P35)</f>
        <v>3742289.9661453301</v>
      </c>
      <c r="Q7" s="27">
        <f>Eeldused!Q47*(Eeldused!Q35)</f>
        <v>4024271.5150943799</v>
      </c>
      <c r="R7" s="27">
        <f>Eeldused!R47*(Eeldused!R35)</f>
        <v>4327500.3737567421</v>
      </c>
      <c r="S7" s="27">
        <f>Eeldused!S47*(Eeldused!S35)</f>
        <v>4653577.5269193118</v>
      </c>
      <c r="T7" s="27">
        <f>Eeldused!T47*(Eeldused!T35)</f>
        <v>5004224.5935726818</v>
      </c>
      <c r="U7" s="56"/>
    </row>
    <row r="8" spans="2:21" s="45" customFormat="1" hidden="1" outlineLevel="1">
      <c r="B8" s="36" t="s">
        <v>16</v>
      </c>
      <c r="C8" s="57" t="s">
        <v>157</v>
      </c>
      <c r="D8" s="88">
        <f t="shared" si="1"/>
        <v>20268125.74880952</v>
      </c>
      <c r="E8" s="26">
        <v>1011852</v>
      </c>
      <c r="F8" s="26">
        <v>898640</v>
      </c>
      <c r="G8" s="26">
        <v>989871</v>
      </c>
      <c r="H8" s="26">
        <f>Eeldused!H49*(Eeldused!H36)</f>
        <v>989871</v>
      </c>
      <c r="I8" s="26">
        <f>Eeldused!I49*(Eeldused!I36)</f>
        <v>1039364.5499999999</v>
      </c>
      <c r="J8" s="26">
        <f>Eeldused!J49*(Eeldused!J36)</f>
        <v>1091332.7775000001</v>
      </c>
      <c r="K8" s="26">
        <f>Eeldused!K49*(Eeldused!K36)</f>
        <v>1145899.416375</v>
      </c>
      <c r="L8" s="26">
        <f>Eeldused!L49*(Eeldused!L36)</f>
        <v>1214653.3813575001</v>
      </c>
      <c r="M8" s="26">
        <f>Eeldused!M49*(Eeldused!M36)</f>
        <v>1311825.6518661003</v>
      </c>
      <c r="N8" s="26">
        <f>Eeldused!N49*(Eeldused!N36)</f>
        <v>1416771.7040153884</v>
      </c>
      <c r="O8" s="26">
        <f>Eeldused!O49*(Eeldused!O36)</f>
        <v>1530113.4403366195</v>
      </c>
      <c r="P8" s="26">
        <f>Eeldused!P49*(Eeldused!P36)</f>
        <v>1658642.9693248956</v>
      </c>
      <c r="Q8" s="26">
        <f>Eeldused!Q49*(Eeldused!Q36)</f>
        <v>1774747.9771776383</v>
      </c>
      <c r="R8" s="26">
        <f>Eeldused!R49*(Eeldused!R36)</f>
        <v>1898980.3355800731</v>
      </c>
      <c r="S8" s="26">
        <f>Eeldused!S49*(Eeldused!S36)</f>
        <v>2031908.9590706783</v>
      </c>
      <c r="T8" s="26">
        <f>Eeldused!T49*(Eeldused!T36)</f>
        <v>2174142.5862056264</v>
      </c>
      <c r="U8" s="56"/>
    </row>
    <row r="9" spans="2:21" s="45" customFormat="1" hidden="1">
      <c r="B9" s="52" t="s">
        <v>27</v>
      </c>
      <c r="C9" s="53" t="s">
        <v>157</v>
      </c>
      <c r="D9" s="54">
        <f t="shared" si="1"/>
        <v>145639666.54236585</v>
      </c>
      <c r="E9" s="55">
        <f t="shared" ref="E9:T9" si="3">SUM(E10:E11)</f>
        <v>7038726</v>
      </c>
      <c r="F9" s="55">
        <f>SUM(F10:F11)</f>
        <v>6948071</v>
      </c>
      <c r="G9" s="55">
        <f>SUM(G10:G11)</f>
        <v>6830794</v>
      </c>
      <c r="H9" s="55">
        <f>SUM(H10:H11)</f>
        <v>6994077.2900647968</v>
      </c>
      <c r="I9" s="55">
        <f t="shared" si="3"/>
        <v>7363524.1170908753</v>
      </c>
      <c r="J9" s="55">
        <f t="shared" si="3"/>
        <v>7752534.084147647</v>
      </c>
      <c r="K9" s="55">
        <f t="shared" si="3"/>
        <v>8162145.6148636788</v>
      </c>
      <c r="L9" s="55">
        <f t="shared" si="3"/>
        <v>8675294.7874351647</v>
      </c>
      <c r="M9" s="55">
        <f t="shared" si="3"/>
        <v>9394738.9113166854</v>
      </c>
      <c r="N9" s="55">
        <f t="shared" si="3"/>
        <v>10173909.479300454</v>
      </c>
      <c r="O9" s="55">
        <f t="shared" si="3"/>
        <v>11017770.002986623</v>
      </c>
      <c r="P9" s="55">
        <f t="shared" si="3"/>
        <v>11975888.377756525</v>
      </c>
      <c r="Q9" s="55">
        <f t="shared" si="3"/>
        <v>12849284.604800515</v>
      </c>
      <c r="R9" s="55">
        <f t="shared" si="3"/>
        <v>13786462.150196871</v>
      </c>
      <c r="S9" s="55">
        <f t="shared" si="3"/>
        <v>14792084.90016857</v>
      </c>
      <c r="T9" s="55">
        <f t="shared" si="3"/>
        <v>15871158.22223744</v>
      </c>
      <c r="U9" s="56"/>
    </row>
    <row r="10" spans="2:21" s="45" customFormat="1" hidden="1" outlineLevel="1">
      <c r="B10" s="172" t="s">
        <v>15</v>
      </c>
      <c r="C10" s="53" t="s">
        <v>157</v>
      </c>
      <c r="D10" s="54">
        <f t="shared" si="1"/>
        <v>79431798.957185239</v>
      </c>
      <c r="E10" s="27">
        <v>3498480</v>
      </c>
      <c r="F10" s="27">
        <v>3729930</v>
      </c>
      <c r="G10" s="27">
        <v>3597281</v>
      </c>
      <c r="H10" s="27">
        <f>Eeldused!H52*(Eeldused!H41)</f>
        <v>3760564.2900647963</v>
      </c>
      <c r="I10" s="27">
        <f>Eeldused!I52*(Eeldused!I41)</f>
        <v>3968335.4670908758</v>
      </c>
      <c r="J10" s="27">
        <f>Eeldused!J52*(Eeldused!J41)</f>
        <v>4187586.0016476465</v>
      </c>
      <c r="K10" s="27">
        <f>Eeldused!K52*(Eeldused!K41)</f>
        <v>4418950.1282386789</v>
      </c>
      <c r="L10" s="27">
        <f>Eeldused!L52*(Eeldused!L41)</f>
        <v>4707507.5716126636</v>
      </c>
      <c r="M10" s="27">
        <f>Eeldused!M52*(Eeldused!M41)</f>
        <v>5109528.7182283849</v>
      </c>
      <c r="N10" s="27">
        <f>Eeldused!N52*(Eeldused!N41)</f>
        <v>5545882.4707650878</v>
      </c>
      <c r="O10" s="27">
        <f>Eeldused!O52*(Eeldused!O41)</f>
        <v>6019500.8337684274</v>
      </c>
      <c r="P10" s="27">
        <f>Eeldused!P52*(Eeldused!P41)</f>
        <v>6557764.5983240008</v>
      </c>
      <c r="Q10" s="27">
        <f>Eeldused!Q52*(Eeldused!Q41)</f>
        <v>7051892.1608077129</v>
      </c>
      <c r="R10" s="27">
        <f>Eeldused!R52*(Eeldused!R41)</f>
        <v>7583252.2351245731</v>
      </c>
      <c r="S10" s="27">
        <f>Eeldused!S52*(Eeldused!S41)</f>
        <v>8154650.2910412103</v>
      </c>
      <c r="T10" s="27">
        <f>Eeldused!T52*(Eeldused!T41)</f>
        <v>8769103.1904711649</v>
      </c>
      <c r="U10" s="56"/>
    </row>
    <row r="11" spans="2:21" s="45" customFormat="1" hidden="1" outlineLevel="1">
      <c r="B11" s="172" t="s">
        <v>16</v>
      </c>
      <c r="C11" s="53" t="s">
        <v>157</v>
      </c>
      <c r="D11" s="54">
        <f t="shared" si="1"/>
        <v>66207867.585180618</v>
      </c>
      <c r="E11" s="27">
        <v>3540246</v>
      </c>
      <c r="F11" s="27">
        <v>3218141</v>
      </c>
      <c r="G11" s="27">
        <v>3233513</v>
      </c>
      <c r="H11" s="27">
        <f>Eeldused!H54*Eeldused!H42</f>
        <v>3233513</v>
      </c>
      <c r="I11" s="27">
        <f>Eeldused!I54*Eeldused!I42</f>
        <v>3395188.65</v>
      </c>
      <c r="J11" s="27">
        <f>Eeldused!J54*Eeldused!J42</f>
        <v>3564948.0825</v>
      </c>
      <c r="K11" s="27">
        <f>Eeldused!K54*Eeldused!K42</f>
        <v>3743195.4866250004</v>
      </c>
      <c r="L11" s="27">
        <f>Eeldused!L54*Eeldused!L42</f>
        <v>3967787.2158225006</v>
      </c>
      <c r="M11" s="27">
        <f>Eeldused!M54*Eeldused!M42</f>
        <v>4285210.1930883015</v>
      </c>
      <c r="N11" s="27">
        <f>Eeldused!N54*Eeldused!N42</f>
        <v>4628027.0085353656</v>
      </c>
      <c r="O11" s="27">
        <f>Eeldused!O54*Eeldused!O42</f>
        <v>4998269.1692181956</v>
      </c>
      <c r="P11" s="27">
        <f>Eeldused!P54*Eeldused!P42</f>
        <v>5418123.779432524</v>
      </c>
      <c r="Q11" s="27">
        <f>Eeldused!Q54*Eeldused!Q42</f>
        <v>5797392.443992801</v>
      </c>
      <c r="R11" s="27">
        <f>Eeldused!R54*Eeldused!R42</f>
        <v>6203209.9150722977</v>
      </c>
      <c r="S11" s="27">
        <f>Eeldused!S54*Eeldused!S42</f>
        <v>6637434.6091273595</v>
      </c>
      <c r="T11" s="27">
        <f>Eeldused!T54*Eeldused!T42</f>
        <v>7102055.0317662749</v>
      </c>
      <c r="U11" s="56"/>
    </row>
    <row r="12" spans="2:21" s="45" customFormat="1" hidden="1" outlineLevel="1">
      <c r="B12" s="59" t="s">
        <v>187</v>
      </c>
      <c r="C12" s="60" t="s">
        <v>157</v>
      </c>
      <c r="D12" s="37">
        <f t="shared" si="1"/>
        <v>7049557.9092251807</v>
      </c>
      <c r="E12" s="61">
        <v>502117</v>
      </c>
      <c r="F12" s="61">
        <v>672943</v>
      </c>
      <c r="G12" s="61">
        <v>441581.93640000001</v>
      </c>
      <c r="H12" s="61">
        <f>G12*(1+Eeldused!H6)</f>
        <v>450855.15706439997</v>
      </c>
      <c r="I12" s="61">
        <f>H12*(1+Eeldused!I6)</f>
        <v>459872.26020568796</v>
      </c>
      <c r="J12" s="61">
        <f>I12*(1+Eeldused!J6)</f>
        <v>468609.833149596</v>
      </c>
      <c r="K12" s="61">
        <f>J12*(1+Eeldused!K6)</f>
        <v>477513.4199794383</v>
      </c>
      <c r="L12" s="61">
        <f>K12*(1+Eeldused!L6)</f>
        <v>487063.68837902707</v>
      </c>
      <c r="M12" s="61">
        <f>L12*(1+Eeldused!M6)</f>
        <v>496804.96214660764</v>
      </c>
      <c r="N12" s="61">
        <f>M12*(1+Eeldused!N6)</f>
        <v>506741.0613895398</v>
      </c>
      <c r="O12" s="61">
        <f>N12*(1+Eeldused!O6)</f>
        <v>516875.88261733059</v>
      </c>
      <c r="P12" s="61">
        <f>O12*(1+Eeldused!P6)</f>
        <v>527213.40026967716</v>
      </c>
      <c r="Q12" s="61">
        <f>P12*(1+Eeldused!Q6)</f>
        <v>537757.66827507073</v>
      </c>
      <c r="R12" s="61">
        <f>Q12*(1+Eeldused!R6)</f>
        <v>548512.82164057216</v>
      </c>
      <c r="S12" s="61">
        <f>R12*(1+Eeldused!S6)</f>
        <v>559483.07807338366</v>
      </c>
      <c r="T12" s="61">
        <f>S12*(1+Eeldused!T6)</f>
        <v>570672.73963485134</v>
      </c>
      <c r="U12" s="56"/>
    </row>
    <row r="13" spans="2:21" s="45" customFormat="1" ht="13.5" hidden="1" thickBot="1">
      <c r="B13" s="237" t="s">
        <v>28</v>
      </c>
      <c r="C13" s="63" t="s">
        <v>157</v>
      </c>
      <c r="D13" s="64">
        <f t="shared" si="1"/>
        <v>218284829.76141483</v>
      </c>
      <c r="E13" s="65">
        <f t="shared" ref="E13:T13" si="4">E6+E9+E12</f>
        <v>10544517</v>
      </c>
      <c r="F13" s="65">
        <f>F6+F9+F12</f>
        <v>10646466</v>
      </c>
      <c r="G13" s="65">
        <f>G6+G9+G12</f>
        <v>10313583.9364</v>
      </c>
      <c r="H13" s="65">
        <f>H6+H9+H12</f>
        <v>10580827.720911557</v>
      </c>
      <c r="I13" s="65">
        <f t="shared" si="4"/>
        <v>11127353.042205397</v>
      </c>
      <c r="J13" s="65">
        <f t="shared" si="4"/>
        <v>11702187.52405479</v>
      </c>
      <c r="K13" s="65">
        <f t="shared" si="4"/>
        <v>12307300.803792143</v>
      </c>
      <c r="L13" s="65">
        <f t="shared" si="4"/>
        <v>13063423.985368801</v>
      </c>
      <c r="M13" s="65">
        <f t="shared" si="4"/>
        <v>14119201.249274537</v>
      </c>
      <c r="N13" s="65">
        <f t="shared" si="4"/>
        <v>15262265.997875441</v>
      </c>
      <c r="O13" s="65">
        <f t="shared" si="4"/>
        <v>16499880.735631352</v>
      </c>
      <c r="P13" s="65">
        <f t="shared" si="4"/>
        <v>17904034.713496428</v>
      </c>
      <c r="Q13" s="65">
        <f t="shared" si="4"/>
        <v>19186061.765347604</v>
      </c>
      <c r="R13" s="65">
        <f t="shared" si="4"/>
        <v>20561455.68117426</v>
      </c>
      <c r="S13" s="65">
        <f t="shared" si="4"/>
        <v>22037054.464231942</v>
      </c>
      <c r="T13" s="65">
        <f t="shared" si="4"/>
        <v>23620198.141650598</v>
      </c>
      <c r="U13" s="56"/>
    </row>
    <row r="14" spans="2:21" s="45" customFormat="1" ht="13.5" hidden="1" thickTop="1">
      <c r="C14" s="66"/>
      <c r="D14" s="66"/>
      <c r="E14" s="66"/>
      <c r="F14" s="66"/>
      <c r="G14" s="66"/>
      <c r="H14" s="66"/>
      <c r="I14" s="66"/>
      <c r="J14" s="66"/>
      <c r="K14" s="66"/>
      <c r="L14" s="9"/>
      <c r="M14" s="9"/>
      <c r="N14" s="56"/>
      <c r="O14" s="56"/>
      <c r="P14" s="56"/>
      <c r="Q14" s="56"/>
      <c r="R14" s="56"/>
      <c r="S14" s="56"/>
      <c r="T14" s="56"/>
      <c r="U14" s="56"/>
    </row>
    <row r="15" spans="2:21" s="45" customFormat="1" hidden="1">
      <c r="B15" s="97" t="s">
        <v>103</v>
      </c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9"/>
      <c r="P15" s="69"/>
      <c r="Q15" s="69"/>
      <c r="R15" s="69"/>
      <c r="S15" s="69"/>
      <c r="T15" s="69"/>
      <c r="U15" s="70"/>
    </row>
    <row r="16" spans="2:21" s="45" customFormat="1" hidden="1">
      <c r="B16" s="164" t="s">
        <v>123</v>
      </c>
      <c r="C16" s="53" t="s">
        <v>157</v>
      </c>
      <c r="D16" s="54">
        <f t="shared" ref="D16:D32" si="5">SUM(G16:T16)</f>
        <v>11253573.962885102</v>
      </c>
      <c r="E16" s="27">
        <f t="shared" ref="E16:T16" si="6">SUM(E17:E18)</f>
        <v>799367</v>
      </c>
      <c r="F16" s="27">
        <f t="shared" si="6"/>
        <v>738247</v>
      </c>
      <c r="G16" s="27">
        <f t="shared" si="6"/>
        <v>736985.04900878691</v>
      </c>
      <c r="H16" s="27">
        <f t="shared" si="6"/>
        <v>764971.35232254025</v>
      </c>
      <c r="I16" s="27">
        <f t="shared" si="6"/>
        <v>771865.66510897153</v>
      </c>
      <c r="J16" s="27">
        <f t="shared" si="6"/>
        <v>778164.39474084147</v>
      </c>
      <c r="K16" s="27">
        <f t="shared" si="6"/>
        <v>784621.7891821689</v>
      </c>
      <c r="L16" s="27">
        <f t="shared" si="6"/>
        <v>792017.95869047032</v>
      </c>
      <c r="M16" s="27">
        <f t="shared" si="6"/>
        <v>799594.20789269439</v>
      </c>
      <c r="N16" s="27">
        <f t="shared" si="6"/>
        <v>807354.84934890922</v>
      </c>
      <c r="O16" s="27">
        <f t="shared" si="6"/>
        <v>815304.29975409794</v>
      </c>
      <c r="P16" s="27">
        <f t="shared" si="6"/>
        <v>823447.08246972365</v>
      </c>
      <c r="Q16" s="27">
        <f t="shared" si="6"/>
        <v>831787.83011719119</v>
      </c>
      <c r="R16" s="27">
        <f t="shared" si="6"/>
        <v>840331.28723472729</v>
      </c>
      <c r="S16" s="27">
        <f t="shared" si="6"/>
        <v>849082.31299923849</v>
      </c>
      <c r="T16" s="27">
        <f t="shared" si="6"/>
        <v>858045.8840147414</v>
      </c>
      <c r="U16" s="56"/>
    </row>
    <row r="17" spans="2:22" s="45" customFormat="1" hidden="1" outlineLevel="1">
      <c r="B17" s="172" t="s">
        <v>152</v>
      </c>
      <c r="C17" s="53" t="s">
        <v>157</v>
      </c>
      <c r="D17" s="54">
        <f t="shared" si="5"/>
        <v>11253573.962885102</v>
      </c>
      <c r="E17" s="27">
        <v>799367</v>
      </c>
      <c r="F17" s="27">
        <v>738247</v>
      </c>
      <c r="G17" s="27">
        <v>736985.04900878691</v>
      </c>
      <c r="H17" s="27">
        <f>Eeldused!$D$71*Eeldused!$D$75*(Eeldused!H45+Eeldused!H39)*Eeldused!H10</f>
        <v>764971.35232254025</v>
      </c>
      <c r="I17" s="27">
        <f>Eeldused!$D$71*Eeldused!$D$75*(Eeldused!I45+Eeldused!I39)*Eeldused!I10</f>
        <v>771865.66510897153</v>
      </c>
      <c r="J17" s="27">
        <f>Eeldused!$D$71*Eeldused!$D$75*(Eeldused!J45+Eeldused!J39)*Eeldused!J10</f>
        <v>778164.39474084147</v>
      </c>
      <c r="K17" s="27">
        <f>Eeldused!$D$71*Eeldused!$D$75*(Eeldused!K45+Eeldused!K39)*Eeldused!K10</f>
        <v>784621.7891821689</v>
      </c>
      <c r="L17" s="27">
        <f>Eeldused!$D$71*Eeldused!$D$75*(Eeldused!L45+Eeldused!L39)*Eeldused!L10</f>
        <v>792017.95869047032</v>
      </c>
      <c r="M17" s="27">
        <f>Eeldused!$D$71*Eeldused!$D$75*(Eeldused!M45+Eeldused!M39)*Eeldused!M10</f>
        <v>799594.20789269439</v>
      </c>
      <c r="N17" s="27">
        <f>Eeldused!$D$71*Eeldused!$D$75*(Eeldused!N45+Eeldused!N39)*Eeldused!N10</f>
        <v>807354.84934890922</v>
      </c>
      <c r="O17" s="27">
        <f>Eeldused!$D$71*Eeldused!$D$75*(Eeldused!O45+Eeldused!O39)*Eeldused!O10</f>
        <v>815304.29975409794</v>
      </c>
      <c r="P17" s="27">
        <f>Eeldused!$D$71*Eeldused!$D$75*(Eeldused!P45+Eeldused!P39)*Eeldused!P10</f>
        <v>823447.08246972365</v>
      </c>
      <c r="Q17" s="27">
        <f>Eeldused!$D$71*Eeldused!$D$75*(Eeldused!Q45+Eeldused!Q39)*Eeldused!Q10</f>
        <v>831787.83011719119</v>
      </c>
      <c r="R17" s="27">
        <f>Eeldused!$D$71*Eeldused!$D$75*(Eeldused!R45+Eeldused!R39)*Eeldused!R10</f>
        <v>840331.28723472729</v>
      </c>
      <c r="S17" s="27">
        <f>Eeldused!$D$71*Eeldused!$D$75*(Eeldused!S45+Eeldused!S39)*Eeldused!S10</f>
        <v>849082.31299923849</v>
      </c>
      <c r="T17" s="27">
        <f>Eeldused!$D$71*Eeldused!$D$75*(Eeldused!T45+Eeldused!T39)*Eeldused!T10</f>
        <v>858045.8840147414</v>
      </c>
      <c r="U17" s="56"/>
    </row>
    <row r="18" spans="2:22" s="45" customFormat="1" hidden="1" outlineLevel="1">
      <c r="B18" s="36" t="s">
        <v>29</v>
      </c>
      <c r="C18" s="57" t="s">
        <v>157</v>
      </c>
      <c r="D18" s="88">
        <f t="shared" si="5"/>
        <v>0</v>
      </c>
      <c r="E18" s="26"/>
      <c r="F18" s="26"/>
      <c r="G18" s="26"/>
      <c r="H18" s="26"/>
      <c r="I18" s="26">
        <f>Eeldused!$D$72*Eeldused!$D$75*(Eeldused!I39)*Eeldused!I10</f>
        <v>0</v>
      </c>
      <c r="J18" s="26">
        <f>Eeldused!$D$72*Eeldused!$D$75*(Eeldused!J39)*Eeldused!J10</f>
        <v>0</v>
      </c>
      <c r="K18" s="26">
        <f>Eeldused!$D$72*Eeldused!$D$75*(Eeldused!K39)*Eeldused!K10</f>
        <v>0</v>
      </c>
      <c r="L18" s="26">
        <f>Eeldused!$D$72*Eeldused!$D$75*(Eeldused!L39)*Eeldused!L10</f>
        <v>0</v>
      </c>
      <c r="M18" s="26">
        <f>Eeldused!$D$72*Eeldused!$D$75*(Eeldused!M39)*Eeldused!M10</f>
        <v>0</v>
      </c>
      <c r="N18" s="26">
        <f>Eeldused!$D$72*Eeldused!$D$75*(Eeldused!N39)*Eeldused!N10</f>
        <v>0</v>
      </c>
      <c r="O18" s="26">
        <f>Eeldused!$D$72*Eeldused!$D$75*(Eeldused!O39)*Eeldused!O10</f>
        <v>0</v>
      </c>
      <c r="P18" s="26">
        <f>Eeldused!$D$72*Eeldused!$D$75*(Eeldused!P39)*Eeldused!P10</f>
        <v>0</v>
      </c>
      <c r="Q18" s="26">
        <f>Eeldused!$D$72*Eeldused!$D$75*(Eeldused!Q39)*Eeldused!Q10</f>
        <v>0</v>
      </c>
      <c r="R18" s="26">
        <f>Eeldused!$D$72*Eeldused!$D$75*(Eeldused!R39)*Eeldused!R10</f>
        <v>0</v>
      </c>
      <c r="S18" s="26">
        <f>Eeldused!$D$72*Eeldused!$D$75*(Eeldused!S39)*Eeldused!S10</f>
        <v>0</v>
      </c>
      <c r="T18" s="26">
        <f>Eeldused!$D$72*Eeldused!$D$75*(Eeldused!T39)*Eeldused!T10</f>
        <v>0</v>
      </c>
      <c r="U18" s="56"/>
    </row>
    <row r="19" spans="2:22" s="45" customFormat="1" hidden="1" collapsed="1">
      <c r="B19" s="164" t="s">
        <v>122</v>
      </c>
      <c r="C19" s="53" t="s">
        <v>157</v>
      </c>
      <c r="D19" s="54">
        <f t="shared" si="5"/>
        <v>27440699.535153486</v>
      </c>
      <c r="E19" s="27">
        <f t="shared" ref="E19:T19" si="7">SUM(E20:E24)</f>
        <v>1675150</v>
      </c>
      <c r="F19" s="27">
        <f>SUM(F20:F24)</f>
        <v>1710119</v>
      </c>
      <c r="G19" s="27">
        <f>SUM(G20:G24)</f>
        <v>1694991</v>
      </c>
      <c r="H19" s="27">
        <f t="shared" si="7"/>
        <v>1761523.1878609369</v>
      </c>
      <c r="I19" s="27">
        <f>SUM(I20:I24)</f>
        <v>1795561.004533486</v>
      </c>
      <c r="J19" s="27">
        <f t="shared" si="7"/>
        <v>1829147.614654951</v>
      </c>
      <c r="K19" s="27">
        <f t="shared" si="7"/>
        <v>1863427.0852572019</v>
      </c>
      <c r="L19" s="27">
        <f t="shared" si="7"/>
        <v>1899633.3297310751</v>
      </c>
      <c r="M19" s="27">
        <f t="shared" si="7"/>
        <v>1936609.2899350193</v>
      </c>
      <c r="N19" s="27">
        <f t="shared" si="7"/>
        <v>1974371.4756119344</v>
      </c>
      <c r="O19" s="27">
        <f t="shared" si="7"/>
        <v>2012936.7547083893</v>
      </c>
      <c r="P19" s="27">
        <f t="shared" si="7"/>
        <v>2052322.361241712</v>
      </c>
      <c r="Q19" s="27">
        <f t="shared" si="7"/>
        <v>2092545.9033420663</v>
      </c>
      <c r="R19" s="27">
        <f t="shared" si="7"/>
        <v>2133625.3714734609</v>
      </c>
      <c r="S19" s="27">
        <f t="shared" si="7"/>
        <v>2175579.1468377174</v>
      </c>
      <c r="T19" s="27">
        <f t="shared" si="7"/>
        <v>2218426.0099655311</v>
      </c>
      <c r="U19" s="56"/>
    </row>
    <row r="20" spans="2:22" s="45" customFormat="1" hidden="1" outlineLevel="1">
      <c r="B20" s="172" t="s">
        <v>0</v>
      </c>
      <c r="C20" s="53" t="s">
        <v>157</v>
      </c>
      <c r="D20" s="54">
        <f t="shared" si="5"/>
        <v>7495727.7904138677</v>
      </c>
      <c r="E20" s="27">
        <v>421628</v>
      </c>
      <c r="F20" s="27">
        <v>422507</v>
      </c>
      <c r="G20" s="27">
        <v>428210</v>
      </c>
      <c r="H20" s="27">
        <f>Eeldused!$D$73*(Eeldused!H39)*Eeldused!H12</f>
        <v>471116.95486093708</v>
      </c>
      <c r="I20" s="27">
        <f>Eeldused!$D$73*(Eeldused!I39)*Eeldused!I12</f>
        <v>482183.55965428596</v>
      </c>
      <c r="J20" s="27">
        <f>Eeldused!$D$73*(Eeldused!J39)*Eeldused!J12</f>
        <v>493512.76761247491</v>
      </c>
      <c r="K20" s="27">
        <f>Eeldused!$D$73*(Eeldused!K39)*Eeldused!K12</f>
        <v>505110.86670263164</v>
      </c>
      <c r="L20" s="27">
        <f>Eeldused!$D$73*(Eeldused!L39)*Eeldused!L12</f>
        <v>516984.29665241297</v>
      </c>
      <c r="M20" s="27">
        <f>Eeldused!$D$73*(Eeldused!M39)*Eeldused!M12</f>
        <v>529139.65263784467</v>
      </c>
      <c r="N20" s="27">
        <f>Eeldused!$D$73*(Eeldused!N39)*Eeldused!N12</f>
        <v>541583.6890612999</v>
      </c>
      <c r="O20" s="27">
        <f>Eeldused!$D$73*(Eeldused!O39)*Eeldused!O12</f>
        <v>554323.3234218288</v>
      </c>
      <c r="P20" s="27">
        <f>Eeldused!$D$73*(Eeldused!P39)*Eeldused!P12</f>
        <v>567365.64028010878</v>
      </c>
      <c r="Q20" s="27">
        <f>Eeldused!$D$73*(Eeldused!Q39)*Eeldused!Q12</f>
        <v>580717.89532033948</v>
      </c>
      <c r="R20" s="27">
        <f>Eeldused!$D$73*(Eeldused!R39)*Eeldused!R12</f>
        <v>594387.51951146382</v>
      </c>
      <c r="S20" s="27">
        <f>Eeldused!$D$73*(Eeldused!S39)*Eeldused!S12</f>
        <v>608382.12337015709</v>
      </c>
      <c r="T20" s="27">
        <f>Eeldused!$D$73*(Eeldused!T39)*Eeldused!T12</f>
        <v>622709.50132808276</v>
      </c>
      <c r="U20" s="56"/>
    </row>
    <row r="21" spans="2:22" s="45" customFormat="1" hidden="1" outlineLevel="1">
      <c r="B21" s="172" t="s">
        <v>1</v>
      </c>
      <c r="C21" s="53" t="s">
        <v>157</v>
      </c>
      <c r="D21" s="54">
        <f t="shared" si="5"/>
        <v>1942624.1254433417</v>
      </c>
      <c r="E21" s="27">
        <v>194923</v>
      </c>
      <c r="F21" s="27">
        <v>137829</v>
      </c>
      <c r="G21" s="27">
        <v>139120</v>
      </c>
      <c r="H21" s="27">
        <f>Eeldused!$D$74*(Eeldused!H45)*Eeldused!H14</f>
        <v>139064.35200000001</v>
      </c>
      <c r="I21" s="27">
        <f>Eeldused!$D$74*(Eeldused!I45)*Eeldused!I14</f>
        <v>139008.72625919999</v>
      </c>
      <c r="J21" s="27">
        <f>Eeldused!$D$74*(Eeldused!J45)*Eeldused!J14</f>
        <v>138953.12276869634</v>
      </c>
      <c r="K21" s="27">
        <f>Eeldused!$D$74*(Eeldused!K45)*Eeldused!K14</f>
        <v>138897.54151958885</v>
      </c>
      <c r="L21" s="27">
        <f>Eeldused!$D$74*(Eeldused!L45)*Eeldused!L14</f>
        <v>138841.982502981</v>
      </c>
      <c r="M21" s="27">
        <f>Eeldused!$D$74*(Eeldused!M45)*Eeldused!M14</f>
        <v>138786.44570997983</v>
      </c>
      <c r="N21" s="27">
        <f>Eeldused!$D$74*(Eeldused!N45)*Eeldused!N14</f>
        <v>138730.93113169583</v>
      </c>
      <c r="O21" s="27">
        <f>Eeldused!$D$74*(Eeldused!O45)*Eeldused!O14</f>
        <v>138675.43875924314</v>
      </c>
      <c r="P21" s="27">
        <f>Eeldused!$D$74*(Eeldused!P45)*Eeldused!P14</f>
        <v>138619.96858373945</v>
      </c>
      <c r="Q21" s="27">
        <f>Eeldused!$D$74*(Eeldused!Q45)*Eeldused!Q14</f>
        <v>138564.52059630596</v>
      </c>
      <c r="R21" s="27">
        <f>Eeldused!$D$74*(Eeldused!R45)*Eeldused!R14</f>
        <v>138509.09478806745</v>
      </c>
      <c r="S21" s="27">
        <f>Eeldused!$D$74*(Eeldused!S45)*Eeldused!S14</f>
        <v>138453.69115015221</v>
      </c>
      <c r="T21" s="27">
        <f>Eeldused!$D$74*(Eeldused!T45)*Eeldused!T14</f>
        <v>138398.30967369213</v>
      </c>
      <c r="U21" s="56"/>
    </row>
    <row r="22" spans="2:22" s="45" customFormat="1" hidden="1" outlineLevel="1">
      <c r="B22" s="172" t="s">
        <v>154</v>
      </c>
      <c r="C22" s="53" t="s">
        <v>157</v>
      </c>
      <c r="D22" s="54">
        <f t="shared" si="5"/>
        <v>2019487.2163185375</v>
      </c>
      <c r="E22" s="27">
        <v>92422</v>
      </c>
      <c r="F22" s="27">
        <v>61539</v>
      </c>
      <c r="G22" s="27">
        <v>126500</v>
      </c>
      <c r="H22" s="27">
        <f>G22*(1+Eeldused!H6)</f>
        <v>129156.49999999999</v>
      </c>
      <c r="I22" s="27">
        <f>H22*(1+Eeldused!I6)</f>
        <v>131739.62999999998</v>
      </c>
      <c r="J22" s="27">
        <f>I22*(1+Eeldused!J6)</f>
        <v>134242.68296999997</v>
      </c>
      <c r="K22" s="27">
        <f>J22*(1+Eeldused!K6)</f>
        <v>136793.29394642994</v>
      </c>
      <c r="L22" s="27">
        <f>K22*(1+Eeldused!L6)</f>
        <v>139529.15982535854</v>
      </c>
      <c r="M22" s="27">
        <f>L22*(1+Eeldused!M6)</f>
        <v>142319.74302186572</v>
      </c>
      <c r="N22" s="27">
        <f>M22*(1+Eeldused!N6)</f>
        <v>145166.13788230304</v>
      </c>
      <c r="O22" s="27">
        <f>N22*(1+Eeldused!O6)</f>
        <v>148069.4606399491</v>
      </c>
      <c r="P22" s="27">
        <f>O22*(1+Eeldused!P6)</f>
        <v>151030.8498527481</v>
      </c>
      <c r="Q22" s="27">
        <f>P22*(1+Eeldused!Q6)</f>
        <v>154051.46684980305</v>
      </c>
      <c r="R22" s="27">
        <f>Q22*(1+Eeldused!R6)</f>
        <v>157132.49618679911</v>
      </c>
      <c r="S22" s="27">
        <f>R22*(1+Eeldused!S6)</f>
        <v>160275.1461105351</v>
      </c>
      <c r="T22" s="27">
        <f>S22*(1+Eeldused!T6)</f>
        <v>163480.6490327458</v>
      </c>
      <c r="U22" s="9"/>
    </row>
    <row r="23" spans="2:22" s="45" customFormat="1" hidden="1" outlineLevel="1">
      <c r="B23" s="172" t="s">
        <v>155</v>
      </c>
      <c r="C23" s="53" t="s">
        <v>157</v>
      </c>
      <c r="D23" s="54">
        <f t="shared" si="5"/>
        <v>1550136.0371899607</v>
      </c>
      <c r="E23" s="27">
        <v>57797</v>
      </c>
      <c r="F23" s="27">
        <v>95650</v>
      </c>
      <c r="G23" s="27">
        <v>97100</v>
      </c>
      <c r="H23" s="27">
        <f>G23*(1+Eeldused!H6)</f>
        <v>99139.099999999991</v>
      </c>
      <c r="I23" s="27">
        <f>H23*(1+Eeldused!I6)</f>
        <v>101121.882</v>
      </c>
      <c r="J23" s="27">
        <f>I23*(1+Eeldused!J6)</f>
        <v>103043.19775799999</v>
      </c>
      <c r="K23" s="27">
        <f>J23*(1+Eeldused!K6)</f>
        <v>105001.01851540199</v>
      </c>
      <c r="L23" s="27">
        <f>K23*(1+Eeldused!L6)</f>
        <v>107101.03888571003</v>
      </c>
      <c r="M23" s="27">
        <f>L23*(1+Eeldused!M6)</f>
        <v>109243.05966342424</v>
      </c>
      <c r="N23" s="27">
        <f>M23*(1+Eeldused!N6)</f>
        <v>111427.92085669273</v>
      </c>
      <c r="O23" s="27">
        <f>N23*(1+Eeldused!O6)</f>
        <v>113656.47927382658</v>
      </c>
      <c r="P23" s="27">
        <f>O23*(1+Eeldused!P6)</f>
        <v>115929.60885930312</v>
      </c>
      <c r="Q23" s="27">
        <f>P23*(1+Eeldused!Q6)</f>
        <v>118248.20103648918</v>
      </c>
      <c r="R23" s="27">
        <f>Q23*(1+Eeldused!R6)</f>
        <v>120613.16505721897</v>
      </c>
      <c r="S23" s="27">
        <f>R23*(1+Eeldused!S6)</f>
        <v>123025.42835836335</v>
      </c>
      <c r="T23" s="27">
        <f>S23*(1+Eeldused!T6)</f>
        <v>125485.93692553062</v>
      </c>
      <c r="U23" s="9"/>
    </row>
    <row r="24" spans="2:22" s="45" customFormat="1" hidden="1" outlineLevel="1">
      <c r="B24" s="36" t="s">
        <v>77</v>
      </c>
      <c r="C24" s="57" t="s">
        <v>157</v>
      </c>
      <c r="D24" s="88">
        <f t="shared" si="5"/>
        <v>14432724.365787776</v>
      </c>
      <c r="E24" s="26">
        <v>908380</v>
      </c>
      <c r="F24" s="26">
        <v>992594</v>
      </c>
      <c r="G24" s="26">
        <v>904061</v>
      </c>
      <c r="H24" s="26">
        <f>G24*(1+Eeldused!H6)</f>
        <v>923046.28099999996</v>
      </c>
      <c r="I24" s="26">
        <f>H24*(1+Eeldused!I6)</f>
        <v>941507.20661999995</v>
      </c>
      <c r="J24" s="26">
        <f>I24*(1+Eeldused!J6)</f>
        <v>959395.84354577982</v>
      </c>
      <c r="K24" s="26">
        <f>J24*(1+Eeldused!K6)</f>
        <v>977624.36457314959</v>
      </c>
      <c r="L24" s="26">
        <f>K24*(1+Eeldused!L6)</f>
        <v>997176.85186461254</v>
      </c>
      <c r="M24" s="26">
        <f>L24*(1+Eeldused!M6)</f>
        <v>1017120.3889019048</v>
      </c>
      <c r="N24" s="26">
        <f>M24*(1+Eeldused!N6)</f>
        <v>1037462.7966799429</v>
      </c>
      <c r="O24" s="26">
        <f>N24*(1+Eeldused!O6)</f>
        <v>1058212.0526135417</v>
      </c>
      <c r="P24" s="26">
        <f>O24*(1+Eeldused!P6)</f>
        <v>1079376.2936658126</v>
      </c>
      <c r="Q24" s="26">
        <f>P24*(1+Eeldused!Q6)</f>
        <v>1100963.8195391288</v>
      </c>
      <c r="R24" s="26">
        <f>Q24*(1+Eeldused!R6)</f>
        <v>1122983.0959299114</v>
      </c>
      <c r="S24" s="26">
        <f>R24*(1+Eeldused!S6)</f>
        <v>1145442.7578485096</v>
      </c>
      <c r="T24" s="26">
        <f>S24*(1+Eeldused!T6)</f>
        <v>1168351.6130054798</v>
      </c>
      <c r="U24" s="56"/>
    </row>
    <row r="25" spans="2:22" s="45" customFormat="1" hidden="1">
      <c r="B25" s="164" t="s">
        <v>2</v>
      </c>
      <c r="C25" s="53" t="s">
        <v>157</v>
      </c>
      <c r="D25" s="54">
        <f t="shared" si="5"/>
        <v>33786468.130132116</v>
      </c>
      <c r="E25" s="27">
        <v>2042134</v>
      </c>
      <c r="F25" s="27">
        <v>2138600</v>
      </c>
      <c r="G25" s="27">
        <v>2116373</v>
      </c>
      <c r="H25" s="27">
        <f>G25*(1+Eeldused!H6)</f>
        <v>2160816.8329999996</v>
      </c>
      <c r="I25" s="27">
        <f>H25*(1+Eeldused!I6)</f>
        <v>2204033.1696599997</v>
      </c>
      <c r="J25" s="27">
        <f>I25*(1+Eeldused!J6)</f>
        <v>2245909.7998835393</v>
      </c>
      <c r="K25" s="27">
        <f>J25*(1+Eeldused!K6)</f>
        <v>2288582.0860813265</v>
      </c>
      <c r="L25" s="27">
        <f>K25*(1+Eeldused!L6)</f>
        <v>2334353.7278029532</v>
      </c>
      <c r="M25" s="27">
        <f>L25*(1+Eeldused!M6)</f>
        <v>2381040.8023590124</v>
      </c>
      <c r="N25" s="27">
        <f>M25*(1+Eeldused!N6)</f>
        <v>2428661.6184061929</v>
      </c>
      <c r="O25" s="27">
        <f>N25*(1+Eeldused!O6)</f>
        <v>2477234.8507743166</v>
      </c>
      <c r="P25" s="27">
        <f>O25*(1+Eeldused!P6)</f>
        <v>2526779.5477898028</v>
      </c>
      <c r="Q25" s="27">
        <f>P25*(1+Eeldused!Q6)</f>
        <v>2577315.138745599</v>
      </c>
      <c r="R25" s="27">
        <f>Q25*(1+Eeldused!R6)</f>
        <v>2628861.4415205112</v>
      </c>
      <c r="S25" s="27">
        <f>R25*(1+Eeldused!S6)</f>
        <v>2681438.6703509213</v>
      </c>
      <c r="T25" s="27">
        <f>S25*(1+Eeldused!T6)</f>
        <v>2735067.4437579396</v>
      </c>
      <c r="U25" s="56"/>
    </row>
    <row r="26" spans="2:22" s="45" customFormat="1" hidden="1">
      <c r="B26" s="164" t="s">
        <v>150</v>
      </c>
      <c r="C26" s="53" t="s">
        <v>157</v>
      </c>
      <c r="D26" s="54">
        <f t="shared" si="5"/>
        <v>6296009.4435704285</v>
      </c>
      <c r="E26" s="27">
        <v>467735</v>
      </c>
      <c r="F26" s="27">
        <v>400533</v>
      </c>
      <c r="G26" s="27">
        <v>394379.91395833332</v>
      </c>
      <c r="H26" s="27">
        <f>G26*(1+Eeldused!H6)</f>
        <v>402661.89215145831</v>
      </c>
      <c r="I26" s="27">
        <f>H26*(1+Eeldused!I6)</f>
        <v>410715.12999448751</v>
      </c>
      <c r="J26" s="27">
        <f>I26*(1+Eeldused!J6)</f>
        <v>418518.7174643827</v>
      </c>
      <c r="K26" s="27">
        <f>J26*(1+Eeldused!K6)</f>
        <v>426470.57309620595</v>
      </c>
      <c r="L26" s="27">
        <f>K26*(1+Eeldused!L6)</f>
        <v>434999.98455813009</v>
      </c>
      <c r="M26" s="27">
        <f>L26*(1+Eeldused!M6)</f>
        <v>443699.9842492927</v>
      </c>
      <c r="N26" s="27">
        <f>M26*(1+Eeldused!N6)</f>
        <v>452573.98393427854</v>
      </c>
      <c r="O26" s="27">
        <f>N26*(1+Eeldused!O6)</f>
        <v>461625.46361296414</v>
      </c>
      <c r="P26" s="27">
        <f>O26*(1+Eeldused!P6)</f>
        <v>470857.97288522345</v>
      </c>
      <c r="Q26" s="27">
        <f>P26*(1+Eeldused!Q6)</f>
        <v>480275.13234292791</v>
      </c>
      <c r="R26" s="27">
        <f>Q26*(1+Eeldused!R6)</f>
        <v>489880.63498978649</v>
      </c>
      <c r="S26" s="27">
        <f>R26*(1+Eeldused!S6)</f>
        <v>499678.24768958223</v>
      </c>
      <c r="T26" s="27">
        <f>S26*(1+Eeldused!T6)</f>
        <v>509671.81264337391</v>
      </c>
      <c r="U26" s="66"/>
    </row>
    <row r="27" spans="2:22" s="45" customFormat="1" hidden="1">
      <c r="B27" s="164" t="s">
        <v>30</v>
      </c>
      <c r="C27" s="53" t="s">
        <v>157</v>
      </c>
      <c r="D27" s="54">
        <f t="shared" si="5"/>
        <v>3114304.7167763165</v>
      </c>
      <c r="E27" s="27">
        <v>216364</v>
      </c>
      <c r="F27" s="27">
        <v>193400</v>
      </c>
      <c r="G27" s="27">
        <v>195079</v>
      </c>
      <c r="H27" s="27">
        <f>G27*(1+Eeldused!H6)</f>
        <v>199175.65899999999</v>
      </c>
      <c r="I27" s="27">
        <f>H27*(1+Eeldused!I6)</f>
        <v>203159.17217999999</v>
      </c>
      <c r="J27" s="27">
        <f>I27*(1+Eeldused!J6)</f>
        <v>207019.19645141996</v>
      </c>
      <c r="K27" s="27">
        <f>J27*(1+Eeldused!K6)</f>
        <v>210952.56118399694</v>
      </c>
      <c r="L27" s="27">
        <f>K27*(1+Eeldused!L6)</f>
        <v>215171.61240767688</v>
      </c>
      <c r="M27" s="27">
        <f>L27*(1+Eeldused!M6)</f>
        <v>219475.04465583042</v>
      </c>
      <c r="N27" s="27">
        <f>M27*(1+Eeldused!N6)</f>
        <v>223864.54554894703</v>
      </c>
      <c r="O27" s="27">
        <f>N27*(1+Eeldused!O6)</f>
        <v>228341.83645992598</v>
      </c>
      <c r="P27" s="27">
        <f>O27*(1+Eeldused!P6)</f>
        <v>232908.6731891245</v>
      </c>
      <c r="Q27" s="27">
        <f>P27*(1+Eeldused!Q6)</f>
        <v>237566.846652907</v>
      </c>
      <c r="R27" s="27">
        <f>Q27*(1+Eeldused!R6)</f>
        <v>242318.18358596513</v>
      </c>
      <c r="S27" s="27">
        <f>R27*(1+Eeldused!S6)</f>
        <v>247164.54725768443</v>
      </c>
      <c r="T27" s="27">
        <f>S27*(1+Eeldused!T6)</f>
        <v>252107.83820283812</v>
      </c>
      <c r="U27" s="56"/>
    </row>
    <row r="28" spans="2:22" s="45" customFormat="1" hidden="1">
      <c r="B28" s="164" t="s">
        <v>156</v>
      </c>
      <c r="C28" s="53" t="s">
        <v>157</v>
      </c>
      <c r="D28" s="54">
        <f t="shared" si="5"/>
        <v>89754880.917201668</v>
      </c>
      <c r="E28" s="27">
        <v>4301482</v>
      </c>
      <c r="F28" s="27">
        <v>4591038</v>
      </c>
      <c r="G28" s="27">
        <v>4575946.05522398</v>
      </c>
      <c r="H28" s="27">
        <f>Eeldused!H88</f>
        <v>4773781.0391239803</v>
      </c>
      <c r="I28" s="27">
        <f>Eeldused!I88</f>
        <v>5018031.41610198</v>
      </c>
      <c r="J28" s="27">
        <f>Eeldused!J88</f>
        <v>5258074.2064433219</v>
      </c>
      <c r="K28" s="27">
        <f>Eeldused!K88</f>
        <v>5562814.9533817731</v>
      </c>
      <c r="L28" s="27">
        <f>Eeldused!L88</f>
        <v>5987683.8922435362</v>
      </c>
      <c r="M28" s="27">
        <f>Eeldused!M88</f>
        <v>6481083.2651208481</v>
      </c>
      <c r="N28" s="27">
        <f>Eeldused!N88</f>
        <v>6674354.936468862</v>
      </c>
      <c r="O28" s="27">
        <f>Eeldused!O88</f>
        <v>6871492.0412438354</v>
      </c>
      <c r="P28" s="27">
        <f>Eeldused!P88</f>
        <v>7335365.5668580905</v>
      </c>
      <c r="Q28" s="27">
        <f>Eeldused!Q88</f>
        <v>7540467.0106659727</v>
      </c>
      <c r="R28" s="27">
        <f>Eeldused!R88</f>
        <v>7749670.4833500125</v>
      </c>
      <c r="S28" s="27">
        <f>Eeldused!S88</f>
        <v>7963058.025487734</v>
      </c>
      <c r="T28" s="27">
        <f>Eeldused!T88</f>
        <v>7963058.025487734</v>
      </c>
    </row>
    <row r="29" spans="2:22" s="45" customFormat="1" hidden="1">
      <c r="B29" s="164" t="s">
        <v>31</v>
      </c>
      <c r="C29" s="53" t="s">
        <v>157</v>
      </c>
      <c r="D29" s="54">
        <f t="shared" si="5"/>
        <v>51992.811456253708</v>
      </c>
      <c r="E29" s="27">
        <v>751</v>
      </c>
      <c r="F29" s="27">
        <v>-8816</v>
      </c>
      <c r="G29" s="27">
        <v>0</v>
      </c>
      <c r="H29" s="27">
        <f>H13*0.00025</f>
        <v>2645.2069302278892</v>
      </c>
      <c r="I29" s="27">
        <f t="shared" ref="I29:T29" si="8">I13*0.00025</f>
        <v>2781.8382605513493</v>
      </c>
      <c r="J29" s="27">
        <f t="shared" si="8"/>
        <v>2925.5468810136977</v>
      </c>
      <c r="K29" s="27">
        <f t="shared" si="8"/>
        <v>3076.8252009480357</v>
      </c>
      <c r="L29" s="27">
        <f t="shared" si="8"/>
        <v>3265.8559963422003</v>
      </c>
      <c r="M29" s="27">
        <f t="shared" si="8"/>
        <v>3529.8003123186345</v>
      </c>
      <c r="N29" s="27">
        <f t="shared" si="8"/>
        <v>3815.5664994688605</v>
      </c>
      <c r="O29" s="27">
        <f t="shared" si="8"/>
        <v>4124.970183907838</v>
      </c>
      <c r="P29" s="27">
        <f t="shared" si="8"/>
        <v>4476.0086783741071</v>
      </c>
      <c r="Q29" s="27">
        <f t="shared" si="8"/>
        <v>4796.5154413369009</v>
      </c>
      <c r="R29" s="27">
        <f t="shared" si="8"/>
        <v>5140.3639202935647</v>
      </c>
      <c r="S29" s="27">
        <f t="shared" si="8"/>
        <v>5509.2636160579859</v>
      </c>
      <c r="T29" s="27">
        <f t="shared" si="8"/>
        <v>5905.0495354126497</v>
      </c>
      <c r="U29" s="56"/>
    </row>
    <row r="30" spans="2:22" s="45" customFormat="1" hidden="1">
      <c r="B30" s="72" t="s">
        <v>32</v>
      </c>
      <c r="C30" s="73" t="s">
        <v>157</v>
      </c>
      <c r="D30" s="88">
        <f t="shared" si="5"/>
        <v>171697929.51717535</v>
      </c>
      <c r="E30" s="74">
        <f>E16+E19+E25+E26+E27+E29+E28</f>
        <v>9502983</v>
      </c>
      <c r="F30" s="74">
        <f>F16+F19+F25+F26+F27+F29+F28</f>
        <v>9763121</v>
      </c>
      <c r="G30" s="74">
        <f>G16+G19+G25+G26+G27+G29+G28</f>
        <v>9713754.0181910992</v>
      </c>
      <c r="H30" s="74">
        <f t="shared" ref="H30:T30" si="9">H16+H19+H25+H26+H27+H29+H28</f>
        <v>10065575.170389142</v>
      </c>
      <c r="I30" s="74">
        <f t="shared" si="9"/>
        <v>10406147.395839475</v>
      </c>
      <c r="J30" s="74">
        <f t="shared" si="9"/>
        <v>10739759.476519469</v>
      </c>
      <c r="K30" s="74">
        <f t="shared" si="9"/>
        <v>11139945.873383623</v>
      </c>
      <c r="L30" s="74">
        <f t="shared" si="9"/>
        <v>11667126.361430183</v>
      </c>
      <c r="M30" s="74">
        <f t="shared" si="9"/>
        <v>12265032.394525018</v>
      </c>
      <c r="N30" s="74">
        <f t="shared" si="9"/>
        <v>12564996.975818593</v>
      </c>
      <c r="O30" s="74">
        <f t="shared" si="9"/>
        <v>12871060.216737438</v>
      </c>
      <c r="P30" s="74">
        <f t="shared" si="9"/>
        <v>13446157.213112049</v>
      </c>
      <c r="Q30" s="74">
        <f t="shared" si="9"/>
        <v>13764754.377308002</v>
      </c>
      <c r="R30" s="74">
        <f t="shared" si="9"/>
        <v>14089827.766074758</v>
      </c>
      <c r="S30" s="74">
        <f t="shared" si="9"/>
        <v>14421510.214238936</v>
      </c>
      <c r="T30" s="74">
        <f t="shared" si="9"/>
        <v>14542282.06360757</v>
      </c>
      <c r="U30" s="9"/>
    </row>
    <row r="31" spans="2:22" s="45" customFormat="1" hidden="1">
      <c r="B31" s="234" t="s">
        <v>33</v>
      </c>
      <c r="C31" s="76" t="s">
        <v>157</v>
      </c>
      <c r="D31" s="88">
        <f t="shared" si="5"/>
        <v>46586900.244239494</v>
      </c>
      <c r="E31" s="77">
        <f t="shared" ref="E31:T31" si="10">E13-E30</f>
        <v>1041534</v>
      </c>
      <c r="F31" s="77">
        <f>F13-F30</f>
        <v>883345</v>
      </c>
      <c r="G31" s="77">
        <f t="shared" si="10"/>
        <v>599829.91820890084</v>
      </c>
      <c r="H31" s="77">
        <f t="shared" si="10"/>
        <v>515252.55052241497</v>
      </c>
      <c r="I31" s="77">
        <f t="shared" si="10"/>
        <v>721205.64636592194</v>
      </c>
      <c r="J31" s="77">
        <f t="shared" si="10"/>
        <v>962428.04753532074</v>
      </c>
      <c r="K31" s="77">
        <f t="shared" si="10"/>
        <v>1167354.9304085206</v>
      </c>
      <c r="L31" s="77">
        <f t="shared" si="10"/>
        <v>1396297.6239386182</v>
      </c>
      <c r="M31" s="77">
        <f t="shared" si="10"/>
        <v>1854168.8547495194</v>
      </c>
      <c r="N31" s="77">
        <f t="shared" si="10"/>
        <v>2697269.0220568478</v>
      </c>
      <c r="O31" s="77">
        <f t="shared" si="10"/>
        <v>3628820.5188939143</v>
      </c>
      <c r="P31" s="77">
        <f t="shared" si="10"/>
        <v>4457877.5003843792</v>
      </c>
      <c r="Q31" s="77">
        <f t="shared" si="10"/>
        <v>5421307.388039602</v>
      </c>
      <c r="R31" s="77">
        <f t="shared" si="10"/>
        <v>6471627.9150995016</v>
      </c>
      <c r="S31" s="77">
        <f t="shared" si="10"/>
        <v>7615544.2499930058</v>
      </c>
      <c r="T31" s="77">
        <f t="shared" si="10"/>
        <v>9077916.0780430287</v>
      </c>
      <c r="U31" s="78">
        <f>T31*(1+Eeldused!D18)</f>
        <v>9077916.0780430287</v>
      </c>
    </row>
    <row r="32" spans="2:22" s="45" customFormat="1" hidden="1">
      <c r="B32" s="172" t="s">
        <v>139</v>
      </c>
      <c r="C32" s="73" t="s">
        <v>18</v>
      </c>
      <c r="D32" s="54">
        <f t="shared" si="5"/>
        <v>2.8163706946842</v>
      </c>
      <c r="E32" s="79"/>
      <c r="F32" s="79">
        <f t="shared" ref="F32:T32" si="11">IF(AND(E31&gt;0,F31&gt;0),F31/E31-1, IF(AND(E31&lt;0,F31&lt;0),-(F31/E31-1), IF(AND(E31&gt;0,F31&lt;0),F31/E31-1, IF(AND(E31&lt;0,F31&gt;0),ABS(F31/E31-1), IF(E31=0,0%, IF(AND(E31&gt;0,F31=0),-100%, IF(AND(E31&lt;0,F31=0),100%)))))))</f>
        <v>-0.15188078353659118</v>
      </c>
      <c r="G32" s="79">
        <f t="shared" si="11"/>
        <v>-0.32095623090762859</v>
      </c>
      <c r="H32" s="79">
        <f t="shared" si="11"/>
        <v>-0.14100224933600325</v>
      </c>
      <c r="I32" s="79">
        <f t="shared" si="11"/>
        <v>0.39971290900877832</v>
      </c>
      <c r="J32" s="79">
        <f t="shared" si="11"/>
        <v>0.33447103802485834</v>
      </c>
      <c r="K32" s="79">
        <f t="shared" si="11"/>
        <v>0.21292696466816041</v>
      </c>
      <c r="L32" s="79">
        <f t="shared" si="11"/>
        <v>0.19612089482500261</v>
      </c>
      <c r="M32" s="79">
        <f t="shared" si="11"/>
        <v>0.32791807631911385</v>
      </c>
      <c r="N32" s="79">
        <f t="shared" si="11"/>
        <v>0.45470517161783697</v>
      </c>
      <c r="O32" s="79">
        <f t="shared" si="11"/>
        <v>0.34536840382599143</v>
      </c>
      <c r="P32" s="79">
        <f t="shared" si="11"/>
        <v>0.22846458709486317</v>
      </c>
      <c r="Q32" s="79">
        <f t="shared" si="11"/>
        <v>0.21611851998448839</v>
      </c>
      <c r="R32" s="79">
        <f t="shared" si="11"/>
        <v>0.19373934216995314</v>
      </c>
      <c r="S32" s="79">
        <f t="shared" si="11"/>
        <v>0.17675866874616442</v>
      </c>
      <c r="T32" s="79">
        <f t="shared" si="11"/>
        <v>0.19202459864262056</v>
      </c>
      <c r="V32" s="80"/>
    </row>
    <row r="33" spans="2:30" s="45" customFormat="1" ht="13.5" hidden="1" thickBot="1">
      <c r="B33" s="81" t="s">
        <v>60</v>
      </c>
      <c r="C33" s="82" t="s">
        <v>157</v>
      </c>
      <c r="D33" s="83">
        <f>SUM(G33:T33)</f>
        <v>228711274.69369382</v>
      </c>
      <c r="E33" s="84">
        <f>E31</f>
        <v>1041534</v>
      </c>
      <c r="F33" s="84">
        <f t="shared" ref="F33:T33" si="12">E33+F31</f>
        <v>1924879</v>
      </c>
      <c r="G33" s="84">
        <f t="shared" si="12"/>
        <v>2524708.9182089008</v>
      </c>
      <c r="H33" s="84">
        <f t="shared" si="12"/>
        <v>3039961.4687313158</v>
      </c>
      <c r="I33" s="84">
        <f t="shared" si="12"/>
        <v>3761167.1150972378</v>
      </c>
      <c r="J33" s="84">
        <f t="shared" si="12"/>
        <v>4723595.1626325585</v>
      </c>
      <c r="K33" s="84">
        <f t="shared" si="12"/>
        <v>5890950.0930410791</v>
      </c>
      <c r="L33" s="84">
        <f t="shared" si="12"/>
        <v>7287247.7169796973</v>
      </c>
      <c r="M33" s="84">
        <f t="shared" si="12"/>
        <v>9141416.5717292167</v>
      </c>
      <c r="N33" s="84">
        <f t="shared" si="12"/>
        <v>11838685.593786065</v>
      </c>
      <c r="O33" s="84">
        <f t="shared" si="12"/>
        <v>15467506.112679979</v>
      </c>
      <c r="P33" s="84">
        <f t="shared" si="12"/>
        <v>19925383.613064356</v>
      </c>
      <c r="Q33" s="84">
        <f t="shared" si="12"/>
        <v>25346691.00110396</v>
      </c>
      <c r="R33" s="84">
        <f t="shared" si="12"/>
        <v>31818318.916203462</v>
      </c>
      <c r="S33" s="84">
        <f t="shared" si="12"/>
        <v>39433863.166196465</v>
      </c>
      <c r="T33" s="84">
        <f t="shared" si="12"/>
        <v>48511779.244239494</v>
      </c>
      <c r="U33" s="9"/>
    </row>
    <row r="34" spans="2:30" s="45" customFormat="1" ht="13.5" hidden="1" thickTop="1">
      <c r="B34" s="85"/>
      <c r="C34" s="86"/>
      <c r="D34" s="86"/>
      <c r="E34" s="85"/>
      <c r="F34" s="85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9"/>
    </row>
    <row r="35" spans="2:30" s="45" customFormat="1">
      <c r="B35" s="47" t="s">
        <v>130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</row>
    <row r="36" spans="2:30">
      <c r="B36" s="97" t="s">
        <v>67</v>
      </c>
      <c r="C36" s="67"/>
      <c r="D36" s="67"/>
      <c r="E36" s="67"/>
      <c r="F36" s="67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"/>
      <c r="V36" s="9"/>
      <c r="W36" s="9"/>
      <c r="X36" s="9"/>
      <c r="Y36" s="9"/>
      <c r="Z36" s="9"/>
      <c r="AA36" s="9"/>
      <c r="AB36" s="9"/>
    </row>
    <row r="37" spans="2:30" hidden="1">
      <c r="B37" s="164" t="s">
        <v>44</v>
      </c>
      <c r="C37" s="100" t="s">
        <v>157</v>
      </c>
      <c r="D37" s="54">
        <f>SUM(G37:T37)</f>
        <v>0</v>
      </c>
      <c r="E37" s="244"/>
      <c r="F37" s="24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:30">
      <c r="B38" s="164" t="s">
        <v>132</v>
      </c>
      <c r="C38" s="100" t="s">
        <v>157</v>
      </c>
      <c r="D38" s="54">
        <f>SUM(G38:T38)</f>
        <v>92581008.790273488</v>
      </c>
      <c r="E38" s="244"/>
      <c r="F38" s="244"/>
      <c r="G38" s="27">
        <f>Rahavood!G38</f>
        <v>0</v>
      </c>
      <c r="H38" s="27">
        <f>Rahavood!H38</f>
        <v>6082644.2559999991</v>
      </c>
      <c r="I38" s="27">
        <f>Rahavood!I38</f>
        <v>6860391.7411200004</v>
      </c>
      <c r="J38" s="27">
        <f>Rahavood!J38</f>
        <v>6884618.4862012798</v>
      </c>
      <c r="K38" s="27">
        <f>Rahavood!K38</f>
        <v>7869708.4684089022</v>
      </c>
      <c r="L38" s="27">
        <f>Rahavood!L38</f>
        <v>9736748.4696293008</v>
      </c>
      <c r="M38" s="27">
        <f>Rahavood!M38</f>
        <v>10831529.244693764</v>
      </c>
      <c r="N38" s="27">
        <f>Rahavood!N38</f>
        <v>6400548.3005494792</v>
      </c>
      <c r="O38" s="27">
        <f>Rahavood!O38</f>
        <v>6528559.2665604679</v>
      </c>
      <c r="P38" s="27">
        <f>Rahavood!P38</f>
        <v>10599065.665441627</v>
      </c>
      <c r="Q38" s="27">
        <f>Rahavood!Q38</f>
        <v>6792313.0609295107</v>
      </c>
      <c r="R38" s="27">
        <f>Rahavood!R38</f>
        <v>6928159.3221481014</v>
      </c>
      <c r="S38" s="27">
        <f>Rahavood!S38</f>
        <v>7066722.5085910643</v>
      </c>
      <c r="T38" s="27">
        <f>Rahavood!T38</f>
        <v>0</v>
      </c>
      <c r="U38" s="27">
        <f>Rahavood!U38</f>
        <v>0</v>
      </c>
      <c r="V38" s="9"/>
      <c r="W38" s="9"/>
      <c r="X38" s="9"/>
      <c r="Y38" s="9"/>
      <c r="Z38" s="9"/>
      <c r="AA38" s="9"/>
      <c r="AB38" s="9"/>
      <c r="AC38" s="9"/>
      <c r="AD38" s="9"/>
    </row>
    <row r="39" spans="2:30" hidden="1">
      <c r="B39" s="164" t="s">
        <v>188</v>
      </c>
      <c r="C39" s="100" t="s">
        <v>157</v>
      </c>
      <c r="D39" s="54">
        <f>SUM(G39:T39)</f>
        <v>0</v>
      </c>
      <c r="E39" s="244"/>
      <c r="F39" s="244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:30" hidden="1">
      <c r="B40" s="168" t="s">
        <v>45</v>
      </c>
      <c r="C40" s="100" t="s">
        <v>157</v>
      </c>
      <c r="D40" s="88">
        <f>SUM(G40:T40)</f>
        <v>0</v>
      </c>
      <c r="E40" s="39"/>
      <c r="F40" s="3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30" ht="13.5" thickBot="1">
      <c r="B41" s="237" t="s">
        <v>50</v>
      </c>
      <c r="C41" s="102" t="s">
        <v>157</v>
      </c>
      <c r="D41" s="83">
        <f>SUM(G41:T41)</f>
        <v>92581008.790273488</v>
      </c>
      <c r="E41" s="93"/>
      <c r="F41" s="93"/>
      <c r="G41" s="94">
        <f t="shared" ref="G41:T41" si="13">SUM(G37:G40)</f>
        <v>0</v>
      </c>
      <c r="H41" s="94">
        <f t="shared" si="13"/>
        <v>6082644.2559999991</v>
      </c>
      <c r="I41" s="94">
        <f t="shared" si="13"/>
        <v>6860391.7411200004</v>
      </c>
      <c r="J41" s="94">
        <f t="shared" si="13"/>
        <v>6884618.4862012798</v>
      </c>
      <c r="K41" s="94">
        <f t="shared" si="13"/>
        <v>7869708.4684089022</v>
      </c>
      <c r="L41" s="94">
        <f t="shared" si="13"/>
        <v>9736748.4696293008</v>
      </c>
      <c r="M41" s="94">
        <f t="shared" si="13"/>
        <v>10831529.244693764</v>
      </c>
      <c r="N41" s="94">
        <f t="shared" si="13"/>
        <v>6400548.3005494792</v>
      </c>
      <c r="O41" s="94">
        <f t="shared" si="13"/>
        <v>6528559.2665604679</v>
      </c>
      <c r="P41" s="94">
        <f t="shared" si="13"/>
        <v>10599065.665441627</v>
      </c>
      <c r="Q41" s="94">
        <f t="shared" si="13"/>
        <v>6792313.0609295107</v>
      </c>
      <c r="R41" s="94">
        <f t="shared" si="13"/>
        <v>6928159.3221481014</v>
      </c>
      <c r="S41" s="94">
        <f t="shared" si="13"/>
        <v>7066722.5085910643</v>
      </c>
      <c r="T41" s="94">
        <f t="shared" si="13"/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:30" ht="13.5" thickTop="1">
      <c r="B42" s="10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hidden="1">
      <c r="B43" s="97" t="s">
        <v>61</v>
      </c>
      <c r="C43" s="233"/>
      <c r="D43" s="233"/>
      <c r="E43" s="233"/>
      <c r="F43" s="233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V43" s="9"/>
      <c r="W43" s="9"/>
    </row>
    <row r="44" spans="2:30" hidden="1">
      <c r="B44" s="99" t="s">
        <v>46</v>
      </c>
      <c r="C44" s="100" t="s">
        <v>157</v>
      </c>
      <c r="D44" s="88">
        <f>SUM(G44:T44)</f>
        <v>0</v>
      </c>
      <c r="E44" s="101"/>
      <c r="F44" s="101"/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</row>
    <row r="45" spans="2:30" ht="13.5" hidden="1" thickBot="1">
      <c r="B45" s="81" t="s">
        <v>47</v>
      </c>
      <c r="C45" s="102" t="s">
        <v>157</v>
      </c>
      <c r="D45" s="83">
        <f>SUM(G45:T45)</f>
        <v>92581008.790273488</v>
      </c>
      <c r="E45" s="103"/>
      <c r="F45" s="103"/>
      <c r="G45" s="104">
        <f>G41+G44</f>
        <v>0</v>
      </c>
      <c r="H45" s="104">
        <f t="shared" ref="H45:T45" si="14">H41+H44</f>
        <v>6082644.2559999991</v>
      </c>
      <c r="I45" s="104">
        <f t="shared" si="14"/>
        <v>6860391.7411200004</v>
      </c>
      <c r="J45" s="104">
        <f t="shared" si="14"/>
        <v>6884618.4862012798</v>
      </c>
      <c r="K45" s="104">
        <f t="shared" si="14"/>
        <v>7869708.4684089022</v>
      </c>
      <c r="L45" s="104">
        <f t="shared" si="14"/>
        <v>9736748.4696293008</v>
      </c>
      <c r="M45" s="104">
        <f t="shared" si="14"/>
        <v>10831529.244693764</v>
      </c>
      <c r="N45" s="104">
        <f t="shared" si="14"/>
        <v>6400548.3005494792</v>
      </c>
      <c r="O45" s="104">
        <f t="shared" si="14"/>
        <v>6528559.2665604679</v>
      </c>
      <c r="P45" s="104">
        <f t="shared" si="14"/>
        <v>10599065.665441627</v>
      </c>
      <c r="Q45" s="104">
        <f t="shared" si="14"/>
        <v>6792313.0609295107</v>
      </c>
      <c r="R45" s="104">
        <f t="shared" si="14"/>
        <v>6928159.3221481014</v>
      </c>
      <c r="S45" s="104">
        <f t="shared" si="14"/>
        <v>7066722.5085910643</v>
      </c>
      <c r="T45" s="104">
        <f t="shared" si="14"/>
        <v>0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3.5" hidden="1" thickTop="1">
      <c r="C46" s="9"/>
      <c r="D46" s="9"/>
      <c r="E46" s="9"/>
      <c r="F46" s="9"/>
    </row>
    <row r="47" spans="2:30" s="45" customFormat="1">
      <c r="B47" s="47" t="s">
        <v>136</v>
      </c>
    </row>
    <row r="48" spans="2:30" s="45" customFormat="1">
      <c r="B48" s="97" t="s">
        <v>125</v>
      </c>
      <c r="C48" s="105"/>
      <c r="D48" s="105"/>
      <c r="E48" s="51"/>
      <c r="F48" s="51"/>
      <c r="G48" s="97">
        <f t="shared" ref="G48:T48" si="15">G3</f>
        <v>2021</v>
      </c>
      <c r="H48" s="97">
        <f t="shared" si="15"/>
        <v>2022</v>
      </c>
      <c r="I48" s="97">
        <f t="shared" si="15"/>
        <v>2023</v>
      </c>
      <c r="J48" s="97">
        <f t="shared" si="15"/>
        <v>2024</v>
      </c>
      <c r="K48" s="97">
        <f t="shared" si="15"/>
        <v>2025</v>
      </c>
      <c r="L48" s="97">
        <f t="shared" si="15"/>
        <v>2026</v>
      </c>
      <c r="M48" s="97">
        <f t="shared" si="15"/>
        <v>2027</v>
      </c>
      <c r="N48" s="97">
        <f t="shared" si="15"/>
        <v>2028</v>
      </c>
      <c r="O48" s="97">
        <f t="shared" si="15"/>
        <v>2029</v>
      </c>
      <c r="P48" s="97">
        <f t="shared" si="15"/>
        <v>2030</v>
      </c>
      <c r="Q48" s="97">
        <f t="shared" si="15"/>
        <v>2031</v>
      </c>
      <c r="R48" s="97">
        <f t="shared" si="15"/>
        <v>2032</v>
      </c>
      <c r="S48" s="97">
        <f t="shared" si="15"/>
        <v>2033</v>
      </c>
      <c r="T48" s="97">
        <f t="shared" si="15"/>
        <v>2034</v>
      </c>
    </row>
    <row r="49" spans="2:30">
      <c r="B49" s="164" t="s">
        <v>47</v>
      </c>
      <c r="C49" s="100" t="s">
        <v>157</v>
      </c>
      <c r="D49" s="54">
        <f>SUM(G49:T49)</f>
        <v>92581008.790273488</v>
      </c>
      <c r="E49" s="244"/>
      <c r="F49" s="244"/>
      <c r="G49" s="27">
        <f>Rahavood!G49</f>
        <v>0</v>
      </c>
      <c r="H49" s="27">
        <f>Rahavood!H49</f>
        <v>6082644.2559999991</v>
      </c>
      <c r="I49" s="27">
        <f>Rahavood!I49</f>
        <v>6860391.7411200004</v>
      </c>
      <c r="J49" s="27">
        <f>Rahavood!J49</f>
        <v>6884618.4862012798</v>
      </c>
      <c r="K49" s="27">
        <f>Rahavood!K49</f>
        <v>7869708.4684089022</v>
      </c>
      <c r="L49" s="27">
        <f>Rahavood!L49</f>
        <v>9736748.4696293008</v>
      </c>
      <c r="M49" s="27">
        <f>Rahavood!M49</f>
        <v>10831529.244693764</v>
      </c>
      <c r="N49" s="27">
        <f>Rahavood!N49</f>
        <v>6400548.3005494792</v>
      </c>
      <c r="O49" s="27">
        <f>Rahavood!O49</f>
        <v>6528559.2665604679</v>
      </c>
      <c r="P49" s="27">
        <f>Rahavood!P49</f>
        <v>10599065.665441627</v>
      </c>
      <c r="Q49" s="27">
        <f>Rahavood!Q49</f>
        <v>6792313.0609295107</v>
      </c>
      <c r="R49" s="27">
        <f>Rahavood!R49</f>
        <v>6928159.3221481014</v>
      </c>
      <c r="S49" s="27">
        <f>Rahavood!S49</f>
        <v>7066722.5085910643</v>
      </c>
      <c r="T49" s="27">
        <f>Rahavood!T49</f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:30">
      <c r="B50" s="164" t="s">
        <v>48</v>
      </c>
      <c r="C50" s="100" t="s">
        <v>157</v>
      </c>
      <c r="D50" s="54">
        <f>SUM(G50:T50)</f>
        <v>218284829.76141483</v>
      </c>
      <c r="E50" s="244"/>
      <c r="F50" s="244"/>
      <c r="G50" s="27">
        <f>Rahavood!G50</f>
        <v>10313583.9364</v>
      </c>
      <c r="H50" s="27">
        <f>Rahavood!H50</f>
        <v>10580827.720911557</v>
      </c>
      <c r="I50" s="27">
        <f>Rahavood!I50</f>
        <v>11127353.042205397</v>
      </c>
      <c r="J50" s="27">
        <f>Rahavood!J50</f>
        <v>11702187.52405479</v>
      </c>
      <c r="K50" s="27">
        <f>Rahavood!K50</f>
        <v>12307300.803792143</v>
      </c>
      <c r="L50" s="27">
        <f>Rahavood!L50</f>
        <v>13063423.985368801</v>
      </c>
      <c r="M50" s="27">
        <f>Rahavood!M50</f>
        <v>14119201.249274537</v>
      </c>
      <c r="N50" s="27">
        <f>Rahavood!N50</f>
        <v>15262265.997875441</v>
      </c>
      <c r="O50" s="27">
        <f>Rahavood!O50</f>
        <v>16499880.735631352</v>
      </c>
      <c r="P50" s="27">
        <f>Rahavood!P50</f>
        <v>17904034.713496428</v>
      </c>
      <c r="Q50" s="27">
        <f>Rahavood!Q50</f>
        <v>19186061.765347604</v>
      </c>
      <c r="R50" s="27">
        <f>Rahavood!R50</f>
        <v>20561455.68117426</v>
      </c>
      <c r="S50" s="27">
        <f>Rahavood!S50</f>
        <v>22037054.464231942</v>
      </c>
      <c r="T50" s="27">
        <f>Rahavood!T50</f>
        <v>23620198.141650598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hidden="1">
      <c r="B51" s="168" t="s">
        <v>49</v>
      </c>
      <c r="C51" s="100" t="s">
        <v>157</v>
      </c>
      <c r="D51" s="88">
        <f>SUM(G51:T51)</f>
        <v>0</v>
      </c>
      <c r="E51" s="39"/>
      <c r="F51" s="3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3.5" thickBot="1">
      <c r="B52" s="237" t="s">
        <v>51</v>
      </c>
      <c r="C52" s="102" t="s">
        <v>157</v>
      </c>
      <c r="D52" s="83">
        <f>SUM(G52:T52)</f>
        <v>310865838.55168837</v>
      </c>
      <c r="E52" s="106"/>
      <c r="F52" s="106"/>
      <c r="G52" s="65">
        <f t="shared" ref="G52:T52" si="16">SUM(G49:G51)</f>
        <v>10313583.9364</v>
      </c>
      <c r="H52" s="65">
        <f t="shared" si="16"/>
        <v>16663471.976911556</v>
      </c>
      <c r="I52" s="65">
        <f t="shared" si="16"/>
        <v>17987744.783325396</v>
      </c>
      <c r="J52" s="65">
        <f t="shared" si="16"/>
        <v>18586806.010256071</v>
      </c>
      <c r="K52" s="65">
        <f t="shared" si="16"/>
        <v>20177009.272201046</v>
      </c>
      <c r="L52" s="65">
        <f t="shared" si="16"/>
        <v>22800172.454998102</v>
      </c>
      <c r="M52" s="65">
        <f t="shared" si="16"/>
        <v>24950730.493968301</v>
      </c>
      <c r="N52" s="65">
        <f t="shared" si="16"/>
        <v>21662814.298424922</v>
      </c>
      <c r="O52" s="65">
        <f t="shared" si="16"/>
        <v>23028440.002191819</v>
      </c>
      <c r="P52" s="65">
        <f t="shared" si="16"/>
        <v>28503100.378938057</v>
      </c>
      <c r="Q52" s="65">
        <f t="shared" si="16"/>
        <v>25978374.826277114</v>
      </c>
      <c r="R52" s="65">
        <f t="shared" si="16"/>
        <v>27489615.003322363</v>
      </c>
      <c r="S52" s="65">
        <f>SUM(S49:S51)</f>
        <v>29103776.972823005</v>
      </c>
      <c r="T52" s="65">
        <f t="shared" si="16"/>
        <v>23620198.141650598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3.5" thickTop="1">
      <c r="B53" s="10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0">
      <c r="B54" s="97" t="s">
        <v>194</v>
      </c>
      <c r="C54" s="105"/>
      <c r="D54" s="105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0">
      <c r="B55" s="164" t="s">
        <v>52</v>
      </c>
      <c r="C55" s="100" t="s">
        <v>157</v>
      </c>
      <c r="D55" s="54">
        <f t="shared" ref="D55:D61" si="17">SUM(G55:T55)</f>
        <v>81943048.599973708</v>
      </c>
      <c r="E55" s="244"/>
      <c r="F55" s="244"/>
      <c r="G55" s="27">
        <f>Rahavood!G55</f>
        <v>5137807.9629671192</v>
      </c>
      <c r="H55" s="27">
        <f>Rahavood!H55</f>
        <v>5291794.1312651616</v>
      </c>
      <c r="I55" s="27">
        <f>Rahavood!I55</f>
        <v>5388115.9797374951</v>
      </c>
      <c r="J55" s="27">
        <f>Rahavood!J55</f>
        <v>5481685.2700761473</v>
      </c>
      <c r="K55" s="27">
        <f>Rahavood!K55</f>
        <v>5577130.9200018495</v>
      </c>
      <c r="L55" s="27">
        <f>Rahavood!L55</f>
        <v>5679442.4691866469</v>
      </c>
      <c r="M55" s="27">
        <f>Rahavood!M55</f>
        <v>5783949.1294041695</v>
      </c>
      <c r="N55" s="27">
        <f>Rahavood!N55</f>
        <v>5890642.0393497311</v>
      </c>
      <c r="O55" s="27">
        <f>Rahavood!O55</f>
        <v>5999568.1754936026</v>
      </c>
      <c r="P55" s="27">
        <f>Rahavood!P55</f>
        <v>6110791.6462539583</v>
      </c>
      <c r="Q55" s="27">
        <f>Rahavood!Q55</f>
        <v>6224287.366642029</v>
      </c>
      <c r="R55" s="27">
        <f>Rahavood!R55</f>
        <v>6340157.2827247456</v>
      </c>
      <c r="S55" s="27">
        <f>Rahavood!S55</f>
        <v>6458452.1887512021</v>
      </c>
      <c r="T55" s="27">
        <f>Rahavood!T55</f>
        <v>6579224.0381198358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hidden="1">
      <c r="B56" s="164" t="s">
        <v>192</v>
      </c>
      <c r="C56" s="100" t="s">
        <v>157</v>
      </c>
      <c r="D56" s="54">
        <f t="shared" si="17"/>
        <v>0</v>
      </c>
      <c r="E56" s="244"/>
      <c r="F56" s="244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0">
      <c r="B57" s="164" t="s">
        <v>193</v>
      </c>
      <c r="C57" s="100" t="s">
        <v>157</v>
      </c>
      <c r="D57" s="54">
        <f t="shared" si="17"/>
        <v>92581008.790273488</v>
      </c>
      <c r="E57" s="244"/>
      <c r="F57" s="244"/>
      <c r="G57" s="27">
        <f>Rahavood!G57</f>
        <v>0</v>
      </c>
      <c r="H57" s="27">
        <f>Rahavood!H57</f>
        <v>6082644.2559999991</v>
      </c>
      <c r="I57" s="27">
        <f>Rahavood!I57</f>
        <v>6860391.7411200004</v>
      </c>
      <c r="J57" s="27">
        <f>Rahavood!J57</f>
        <v>6884618.4862012798</v>
      </c>
      <c r="K57" s="27">
        <f>Rahavood!K57</f>
        <v>7869708.4684089022</v>
      </c>
      <c r="L57" s="27">
        <f>Rahavood!L57</f>
        <v>9736748.4696293008</v>
      </c>
      <c r="M57" s="27">
        <f>Rahavood!M57</f>
        <v>10831529.244693764</v>
      </c>
      <c r="N57" s="27">
        <f>Rahavood!N57</f>
        <v>6400548.3005494792</v>
      </c>
      <c r="O57" s="27">
        <f>Rahavood!O57</f>
        <v>6528559.2665604679</v>
      </c>
      <c r="P57" s="27">
        <f>Rahavood!P57</f>
        <v>10599065.665441627</v>
      </c>
      <c r="Q57" s="27">
        <f>Rahavood!Q57</f>
        <v>6792313.0609295107</v>
      </c>
      <c r="R57" s="27">
        <f>Rahavood!R57</f>
        <v>6928159.3221481014</v>
      </c>
      <c r="S57" s="27">
        <f>Rahavood!S57</f>
        <v>7066722.5085910643</v>
      </c>
      <c r="T57" s="27">
        <f>Rahavood!T57</f>
        <v>0</v>
      </c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0">
      <c r="B58" s="164" t="s">
        <v>54</v>
      </c>
      <c r="C58" s="100" t="s">
        <v>157</v>
      </c>
      <c r="D58" s="54">
        <f t="shared" si="17"/>
        <v>70086985.695927754</v>
      </c>
      <c r="E58" s="244"/>
      <c r="F58" s="244"/>
      <c r="G58" s="27">
        <f>Rahavood!G58</f>
        <v>1055556</v>
      </c>
      <c r="H58" s="27">
        <f>Rahavood!H58</f>
        <v>400000</v>
      </c>
      <c r="I58" s="27">
        <f>Rahavood!I58</f>
        <v>1694303.599712</v>
      </c>
      <c r="J58" s="27">
        <f>Rahavood!J58</f>
        <v>2382765.4483321281</v>
      </c>
      <c r="K58" s="27">
        <f>Rahavood!K58</f>
        <v>3169736.2951730182</v>
      </c>
      <c r="L58" s="27">
        <f>Rahavood!L58</f>
        <v>4143411.1421359484</v>
      </c>
      <c r="M58" s="27">
        <f>Rahavood!M58</f>
        <v>5226564.0666053249</v>
      </c>
      <c r="N58" s="27">
        <f>Rahavood!N58</f>
        <v>5866618.896660273</v>
      </c>
      <c r="O58" s="27">
        <f>Rahavood!O58</f>
        <v>6519474.8233163198</v>
      </c>
      <c r="P58" s="27">
        <f>Rahavood!P58</f>
        <v>7579381.3898604829</v>
      </c>
      <c r="Q58" s="27">
        <f>Rahavood!Q58</f>
        <v>8258612.6959534343</v>
      </c>
      <c r="R58" s="27">
        <f>Rahavood!R58</f>
        <v>8551428.6281682439</v>
      </c>
      <c r="S58" s="27">
        <f>Rahavood!S58</f>
        <v>7963797.2793153496</v>
      </c>
      <c r="T58" s="27">
        <f>Rahavood!T58</f>
        <v>7275335.4306952218</v>
      </c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0">
      <c r="B59" s="164" t="s">
        <v>58</v>
      </c>
      <c r="C59" s="100" t="s">
        <v>157</v>
      </c>
      <c r="D59" s="54">
        <f t="shared" si="17"/>
        <v>13738261.549945001</v>
      </c>
      <c r="E59" s="244"/>
      <c r="F59" s="244"/>
      <c r="G59" s="27">
        <f>Rahavood!G59</f>
        <v>47336.111072499996</v>
      </c>
      <c r="H59" s="27">
        <f>Rahavood!H59</f>
        <v>123140.49298399998</v>
      </c>
      <c r="I59" s="27">
        <f>Rahavood!I59</f>
        <v>214283.857390616</v>
      </c>
      <c r="J59" s="27">
        <f>Rahavood!J59</f>
        <v>377242.32561770797</v>
      </c>
      <c r="K59" s="27">
        <f>Rahavood!K59</f>
        <v>577265.71685211512</v>
      </c>
      <c r="L59" s="27">
        <f>Rahavood!L59</f>
        <v>845034.85384844069</v>
      </c>
      <c r="M59" s="27">
        <f>Rahavood!M59</f>
        <v>1185239.1571893981</v>
      </c>
      <c r="N59" s="27">
        <f>Rahavood!N59</f>
        <v>1307343.4306014788</v>
      </c>
      <c r="O59" s="27">
        <f>Rahavood!O59</f>
        <v>1498461.5989332593</v>
      </c>
      <c r="P59" s="27">
        <f>Rahavood!P59</f>
        <v>1571822.9342082969</v>
      </c>
      <c r="Q59" s="27">
        <f>Rahavood!Q59</f>
        <v>1613832.3578201376</v>
      </c>
      <c r="R59" s="27">
        <f>Rahavood!R59</f>
        <v>1552679.0178229511</v>
      </c>
      <c r="S59" s="27">
        <f>Rahavood!S59</f>
        <v>1499121.7061921316</v>
      </c>
      <c r="T59" s="27">
        <f>Rahavood!T59</f>
        <v>1325457.9894119673</v>
      </c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2:30" hidden="1">
      <c r="B60" s="168" t="s">
        <v>186</v>
      </c>
      <c r="C60" s="100" t="s">
        <v>157</v>
      </c>
      <c r="D60" s="88">
        <f t="shared" si="17"/>
        <v>0</v>
      </c>
      <c r="E60" s="39"/>
      <c r="F60" s="3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2:30" ht="13.5" thickBot="1">
      <c r="B61" s="237" t="s">
        <v>55</v>
      </c>
      <c r="C61" s="102" t="s">
        <v>157</v>
      </c>
      <c r="D61" s="64">
        <f t="shared" si="17"/>
        <v>258349304.63611993</v>
      </c>
      <c r="E61" s="108"/>
      <c r="F61" s="108"/>
      <c r="G61" s="30">
        <f>Rahavood!G61</f>
        <v>6240700.0740396194</v>
      </c>
      <c r="H61" s="30">
        <f>Rahavood!H61</f>
        <v>11897578.880249161</v>
      </c>
      <c r="I61" s="30">
        <f>Rahavood!I61</f>
        <v>14157095.177960111</v>
      </c>
      <c r="J61" s="30">
        <f>Rahavood!J61</f>
        <v>15126311.530227263</v>
      </c>
      <c r="K61" s="30">
        <f>Rahavood!K61</f>
        <v>17193841.400435884</v>
      </c>
      <c r="L61" s="30">
        <f>Rahavood!L61</f>
        <v>20404636.934800338</v>
      </c>
      <c r="M61" s="30">
        <f>Rahavood!M61</f>
        <v>23027281.597892657</v>
      </c>
      <c r="N61" s="30">
        <f>Rahavood!N61</f>
        <v>19465152.667160962</v>
      </c>
      <c r="O61" s="30">
        <f>Rahavood!O61</f>
        <v>20546063.864303652</v>
      </c>
      <c r="P61" s="30">
        <f>Rahavood!P61</f>
        <v>25861061.635764364</v>
      </c>
      <c r="Q61" s="30">
        <f>Rahavood!Q61</f>
        <v>22889045.48134511</v>
      </c>
      <c r="R61" s="30">
        <f>Rahavood!R61</f>
        <v>23372424.250864044</v>
      </c>
      <c r="S61" s="30">
        <f>Rahavood!S61</f>
        <v>22988093.682849746</v>
      </c>
      <c r="T61" s="30">
        <f>Rahavood!T61</f>
        <v>15180017.458227025</v>
      </c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2:30" ht="13.5" thickTop="1">
      <c r="B62" s="109"/>
      <c r="C62" s="110"/>
      <c r="D62" s="4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2:30">
      <c r="B63" s="72" t="s">
        <v>56</v>
      </c>
      <c r="C63" s="111" t="s">
        <v>157</v>
      </c>
      <c r="D63" s="88">
        <f>SUM(G63:T63)</f>
        <v>52516533.915568419</v>
      </c>
      <c r="E63" s="77"/>
      <c r="F63" s="77"/>
      <c r="G63" s="77">
        <f>G52-G61</f>
        <v>4072883.8623603806</v>
      </c>
      <c r="H63" s="77">
        <f>H52-H61</f>
        <v>4765893.0966623947</v>
      </c>
      <c r="I63" s="77">
        <f t="shared" ref="I63:T63" si="18">I52-I61</f>
        <v>3830649.6053652856</v>
      </c>
      <c r="J63" s="77">
        <f t="shared" si="18"/>
        <v>3460494.4800288081</v>
      </c>
      <c r="K63" s="77">
        <f t="shared" si="18"/>
        <v>2983167.8717651628</v>
      </c>
      <c r="L63" s="77">
        <f t="shared" si="18"/>
        <v>2395535.520197764</v>
      </c>
      <c r="M63" s="77">
        <f t="shared" si="18"/>
        <v>1923448.8960756436</v>
      </c>
      <c r="N63" s="77">
        <f t="shared" si="18"/>
        <v>2197661.6312639602</v>
      </c>
      <c r="O63" s="77">
        <f t="shared" si="18"/>
        <v>2482376.1378881671</v>
      </c>
      <c r="P63" s="77">
        <f t="shared" si="18"/>
        <v>2642038.7431736924</v>
      </c>
      <c r="Q63" s="77">
        <f t="shared" si="18"/>
        <v>3089329.3449320048</v>
      </c>
      <c r="R63" s="77">
        <f t="shared" si="18"/>
        <v>4117190.7524583191</v>
      </c>
      <c r="S63" s="77">
        <f t="shared" si="18"/>
        <v>6115683.289973259</v>
      </c>
      <c r="T63" s="77">
        <f t="shared" si="18"/>
        <v>8440180.6834235732</v>
      </c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2:30" ht="13.5" thickBot="1">
      <c r="B64" s="237" t="s">
        <v>3</v>
      </c>
      <c r="C64" s="102" t="s">
        <v>87</v>
      </c>
      <c r="D64" s="64"/>
      <c r="E64" s="84"/>
      <c r="F64" s="84"/>
      <c r="G64" s="84">
        <f>G63</f>
        <v>4072883.8623603806</v>
      </c>
      <c r="H64" s="84">
        <f>G64+H63</f>
        <v>8838776.9590227753</v>
      </c>
      <c r="I64" s="84">
        <f t="shared" ref="I64:T64" si="19">H64+I63</f>
        <v>12669426.564388061</v>
      </c>
      <c r="J64" s="84">
        <f t="shared" si="19"/>
        <v>16129921.044416869</v>
      </c>
      <c r="K64" s="84">
        <f t="shared" si="19"/>
        <v>19113088.916182034</v>
      </c>
      <c r="L64" s="84">
        <f t="shared" si="19"/>
        <v>21508624.436379798</v>
      </c>
      <c r="M64" s="84">
        <f t="shared" si="19"/>
        <v>23432073.332455441</v>
      </c>
      <c r="N64" s="84">
        <f t="shared" si="19"/>
        <v>25629734.963719402</v>
      </c>
      <c r="O64" s="84">
        <f t="shared" si="19"/>
        <v>28112111.101607569</v>
      </c>
      <c r="P64" s="84">
        <f t="shared" si="19"/>
        <v>30754149.844781261</v>
      </c>
      <c r="Q64" s="84">
        <f t="shared" si="19"/>
        <v>33843479.189713269</v>
      </c>
      <c r="R64" s="84">
        <f t="shared" si="19"/>
        <v>37960669.942171589</v>
      </c>
      <c r="S64" s="84">
        <f t="shared" si="19"/>
        <v>44076353.232144848</v>
      </c>
      <c r="T64" s="84">
        <f t="shared" si="19"/>
        <v>52516533.915568419</v>
      </c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2:30" ht="13.5" thickTop="1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>
      <c r="B66" s="97" t="s">
        <v>167</v>
      </c>
      <c r="C66" s="233"/>
      <c r="G66" s="97">
        <f>Inv_laen!E63</f>
        <v>2021</v>
      </c>
      <c r="H66" s="97">
        <f>Inv_laen!F63</f>
        <v>2022</v>
      </c>
      <c r="I66" s="97">
        <f>Inv_laen!G63</f>
        <v>2023</v>
      </c>
      <c r="J66" s="97">
        <f>Inv_laen!H63</f>
        <v>2024</v>
      </c>
      <c r="K66" s="97">
        <f>Inv_laen!I63</f>
        <v>2025</v>
      </c>
      <c r="L66" s="97">
        <f>Inv_laen!J63</f>
        <v>2026</v>
      </c>
      <c r="M66" s="97">
        <f>Inv_laen!K63</f>
        <v>2027</v>
      </c>
      <c r="N66" s="97">
        <f>Inv_laen!L63</f>
        <v>2028</v>
      </c>
      <c r="O66" s="97">
        <f>Inv_laen!M63</f>
        <v>2029</v>
      </c>
      <c r="P66" s="97">
        <f>Inv_laen!N63</f>
        <v>2030</v>
      </c>
      <c r="Q66" s="97">
        <f>Inv_laen!O63</f>
        <v>2031</v>
      </c>
      <c r="R66" s="97">
        <f>Inv_laen!P63</f>
        <v>2032</v>
      </c>
      <c r="S66" s="97">
        <f>Inv_laen!Q63</f>
        <v>2033</v>
      </c>
      <c r="T66" s="97">
        <f>Inv_laen!R63</f>
        <v>2034</v>
      </c>
    </row>
    <row r="67" spans="2:30">
      <c r="B67" s="164" t="s">
        <v>62</v>
      </c>
      <c r="C67" s="23" t="s">
        <v>87</v>
      </c>
      <c r="G67" s="27">
        <f>Inv_laen!E64</f>
        <v>5175775.9734328808</v>
      </c>
      <c r="H67" s="27">
        <f>Inv_laen!F64</f>
        <v>5289033.5896463953</v>
      </c>
      <c r="I67" s="27">
        <f>Inv_laen!G64</f>
        <v>5739237.062467902</v>
      </c>
      <c r="J67" s="27">
        <f>Inv_laen!H64</f>
        <v>6220502.2539786426</v>
      </c>
      <c r="K67" s="27">
        <f>Inv_laen!I64</f>
        <v>6730169.8837902937</v>
      </c>
      <c r="L67" s="27">
        <f>Inv_laen!J64</f>
        <v>7383981.5161821544</v>
      </c>
      <c r="M67" s="27">
        <f>Inv_laen!K64</f>
        <v>8335252.1198703675</v>
      </c>
      <c r="N67" s="27">
        <f>Inv_laen!L64</f>
        <v>9371623.9585257098</v>
      </c>
      <c r="O67" s="27">
        <f>Inv_laen!M64</f>
        <v>10500312.560137749</v>
      </c>
      <c r="P67" s="27">
        <f>Inv_laen!N64</f>
        <v>11793243.06724247</v>
      </c>
      <c r="Q67" s="27">
        <f>Inv_laen!O64</f>
        <v>12961774.398705576</v>
      </c>
      <c r="R67" s="27">
        <f>Inv_laen!P64</f>
        <v>14221298.398449514</v>
      </c>
      <c r="S67" s="27">
        <f>Inv_laen!Q64</f>
        <v>15578602.27548074</v>
      </c>
      <c r="T67" s="27">
        <f>Inv_laen!R64</f>
        <v>17040974.103530765</v>
      </c>
    </row>
    <row r="68" spans="2:30" ht="13.5" thickBot="1">
      <c r="B68" s="81" t="s">
        <v>63</v>
      </c>
      <c r="C68" s="267"/>
      <c r="G68" s="268">
        <f>Inv_laen!E65</f>
        <v>4.692912317959852</v>
      </c>
      <c r="H68" s="268">
        <f>Inv_laen!F65</f>
        <v>10.110159050158172</v>
      </c>
      <c r="I68" s="268">
        <f>Inv_laen!G65</f>
        <v>3.0070600333822322</v>
      </c>
      <c r="J68" s="268">
        <f>Inv_laen!H65</f>
        <v>2.2537988163259799</v>
      </c>
      <c r="K68" s="268">
        <f>Inv_laen!I65</f>
        <v>1.7961479236443898</v>
      </c>
      <c r="L68" s="268">
        <f>Inv_laen!J65</f>
        <v>1.4802167893821299</v>
      </c>
      <c r="M68" s="268">
        <f>Inv_laen!K65</f>
        <v>1.2999856403792258</v>
      </c>
      <c r="N68" s="268">
        <f>Inv_laen!L65</f>
        <v>1.3063386077332231</v>
      </c>
      <c r="O68" s="268">
        <f>Inv_laen!M65</f>
        <v>1.3096028712574517</v>
      </c>
      <c r="P68" s="268">
        <f>Inv_laen!N65</f>
        <v>1.288709403660107</v>
      </c>
      <c r="Q68" s="268">
        <f>Inv_laen!O65</f>
        <v>1.3129244405114375</v>
      </c>
      <c r="R68" s="268">
        <f>Inv_laen!P65</f>
        <v>1.4074769288598994</v>
      </c>
      <c r="S68" s="268">
        <f>Inv_laen!Q65</f>
        <v>1.6462787327398096</v>
      </c>
      <c r="T68" s="268">
        <f>Inv_laen!R65</f>
        <v>1.981325823230665</v>
      </c>
    </row>
    <row r="69" spans="2:30" ht="13.5" thickTop="1">
      <c r="B69" s="52" t="s">
        <v>82</v>
      </c>
      <c r="C69" s="73"/>
      <c r="G69" s="269">
        <f>MIN(G68:T68)</f>
        <v>1.288709403660107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</sheetData>
  <mergeCells count="1">
    <mergeCell ref="B2:B3"/>
  </mergeCells>
  <conditionalFormatting sqref="G40:T41 I39:T39 E40:F40 E10:H12 E17:F18 E20:F29 E51:F51 E55:F60 E63:F63 E7:H8 E13:T13 I6:T12 G44:T45 G37:T37 G38:U38">
    <cfRule type="notContainsBlanks" dxfId="40" priority="45" stopIfTrue="1">
      <formula>LEN(TRIM(E6))&gt;0</formula>
    </cfRule>
  </conditionalFormatting>
  <conditionalFormatting sqref="I16:T16 F19 G17:T24">
    <cfRule type="notContainsBlanks" dxfId="39" priority="44" stopIfTrue="1">
      <formula>LEN(TRIM(F16))&gt;0</formula>
    </cfRule>
  </conditionalFormatting>
  <conditionalFormatting sqref="G49:T52">
    <cfRule type="notContainsBlanks" dxfId="38" priority="43" stopIfTrue="1">
      <formula>LEN(TRIM(G49))&gt;0</formula>
    </cfRule>
  </conditionalFormatting>
  <conditionalFormatting sqref="G55:T61">
    <cfRule type="notContainsBlanks" dxfId="37" priority="42" stopIfTrue="1">
      <formula>LEN(TRIM(G55))&gt;0</formula>
    </cfRule>
  </conditionalFormatting>
  <conditionalFormatting sqref="F32:T32">
    <cfRule type="cellIs" dxfId="36" priority="40" stopIfTrue="1" operator="lessThan">
      <formula>0</formula>
    </cfRule>
    <cfRule type="cellIs" dxfId="35" priority="41" stopIfTrue="1" operator="greaterThan">
      <formula>0</formula>
    </cfRule>
  </conditionalFormatting>
  <conditionalFormatting sqref="F30:F31 G25:T31">
    <cfRule type="notContainsBlanks" dxfId="34" priority="39" stopIfTrue="1">
      <formula>LEN(TRIM(F25))&gt;0</formula>
    </cfRule>
  </conditionalFormatting>
  <conditionalFormatting sqref="F31:T31 E63:F64 E33:T33">
    <cfRule type="cellIs" dxfId="33" priority="37" stopIfTrue="1" operator="lessThan">
      <formula>0</formula>
    </cfRule>
    <cfRule type="cellIs" dxfId="32" priority="38" stopIfTrue="1" operator="greaterThan">
      <formula>0</formula>
    </cfRule>
  </conditionalFormatting>
  <conditionalFormatting sqref="U31">
    <cfRule type="notContainsBlanks" dxfId="31" priority="36" stopIfTrue="1">
      <formula>LEN(TRIM(U31))&gt;0</formula>
    </cfRule>
  </conditionalFormatting>
  <conditionalFormatting sqref="U31">
    <cfRule type="cellIs" dxfId="30" priority="34" stopIfTrue="1" operator="lessThan">
      <formula>0</formula>
    </cfRule>
    <cfRule type="cellIs" dxfId="29" priority="35" stopIfTrue="1" operator="greaterThan">
      <formula>0</formula>
    </cfRule>
  </conditionalFormatting>
  <conditionalFormatting sqref="G63:T63">
    <cfRule type="notContainsBlanks" dxfId="28" priority="33" stopIfTrue="1">
      <formula>LEN(TRIM(G63))&gt;0</formula>
    </cfRule>
  </conditionalFormatting>
  <conditionalFormatting sqref="G63:T63">
    <cfRule type="cellIs" dxfId="27" priority="31" stopIfTrue="1" operator="lessThan">
      <formula>0</formula>
    </cfRule>
    <cfRule type="cellIs" dxfId="26" priority="32" stopIfTrue="1" operator="greaterThan">
      <formula>0</formula>
    </cfRule>
  </conditionalFormatting>
  <conditionalFormatting sqref="G64:T64">
    <cfRule type="cellIs" dxfId="25" priority="29" stopIfTrue="1" operator="lessThan">
      <formula>0</formula>
    </cfRule>
    <cfRule type="cellIs" dxfId="24" priority="30" stopIfTrue="1" operator="greaterThan">
      <formula>0</formula>
    </cfRule>
  </conditionalFormatting>
  <conditionalFormatting sqref="G39:H39">
    <cfRule type="notContainsBlanks" dxfId="23" priority="28" stopIfTrue="1">
      <formula>LEN(TRIM(G39))&gt;0</formula>
    </cfRule>
  </conditionalFormatting>
  <conditionalFormatting sqref="E19">
    <cfRule type="notContainsBlanks" dxfId="22" priority="26" stopIfTrue="1">
      <formula>LEN(TRIM(E19))&gt;0</formula>
    </cfRule>
  </conditionalFormatting>
  <conditionalFormatting sqref="E31">
    <cfRule type="notContainsBlanks" dxfId="21" priority="25" stopIfTrue="1">
      <formula>LEN(TRIM(E31))&gt;0</formula>
    </cfRule>
  </conditionalFormatting>
  <conditionalFormatting sqref="E16:H16">
    <cfRule type="notContainsBlanks" dxfId="20" priority="27" stopIfTrue="1">
      <formula>LEN(TRIM(E16))&gt;0</formula>
    </cfRule>
  </conditionalFormatting>
  <conditionalFormatting sqref="E31">
    <cfRule type="cellIs" dxfId="19" priority="23" stopIfTrue="1" operator="lessThan">
      <formula>0</formula>
    </cfRule>
    <cfRule type="cellIs" dxfId="18" priority="24" stopIfTrue="1" operator="greaterThan">
      <formula>0</formula>
    </cfRule>
  </conditionalFormatting>
  <conditionalFormatting sqref="E32">
    <cfRule type="cellIs" dxfId="17" priority="21" stopIfTrue="1" operator="lessThan">
      <formula>0</formula>
    </cfRule>
    <cfRule type="cellIs" dxfId="16" priority="22" stopIfTrue="1" operator="greaterThan">
      <formula>0</formula>
    </cfRule>
  </conditionalFormatting>
  <conditionalFormatting sqref="E30">
    <cfRule type="notContainsBlanks" dxfId="15" priority="20" stopIfTrue="1">
      <formula>LEN(TRIM(E30))&gt;0</formula>
    </cfRule>
  </conditionalFormatting>
  <conditionalFormatting sqref="E37:F38">
    <cfRule type="notContainsBlanks" dxfId="14" priority="19" stopIfTrue="1">
      <formula>LEN(TRIM(E37))&gt;0</formula>
    </cfRule>
  </conditionalFormatting>
  <conditionalFormatting sqref="E39:F39">
    <cfRule type="notContainsBlanks" dxfId="13" priority="18" stopIfTrue="1">
      <formula>LEN(TRIM(E39))&gt;0</formula>
    </cfRule>
  </conditionalFormatting>
  <conditionalFormatting sqref="E44:F44">
    <cfRule type="notContainsBlanks" dxfId="12" priority="17" stopIfTrue="1">
      <formula>LEN(TRIM(E44))&gt;0</formula>
    </cfRule>
  </conditionalFormatting>
  <conditionalFormatting sqref="E41:F41">
    <cfRule type="notContainsBlanks" dxfId="11" priority="16" stopIfTrue="1">
      <formula>LEN(TRIM(E41))&gt;0</formula>
    </cfRule>
  </conditionalFormatting>
  <conditionalFormatting sqref="E45:F45">
    <cfRule type="notContainsBlanks" dxfId="10" priority="15" stopIfTrue="1">
      <formula>LEN(TRIM(E45))&gt;0</formula>
    </cfRule>
  </conditionalFormatting>
  <conditionalFormatting sqref="E49:F50">
    <cfRule type="notContainsBlanks" dxfId="9" priority="14" stopIfTrue="1">
      <formula>LEN(TRIM(E49))&gt;0</formula>
    </cfRule>
  </conditionalFormatting>
  <conditionalFormatting sqref="E52:F52">
    <cfRule type="notContainsBlanks" dxfId="8" priority="13" stopIfTrue="1">
      <formula>LEN(TRIM(E52))&gt;0</formula>
    </cfRule>
  </conditionalFormatting>
  <conditionalFormatting sqref="E61:F61">
    <cfRule type="notContainsBlanks" dxfId="7" priority="12" stopIfTrue="1">
      <formula>LEN(TRIM(E61))&gt;0</formula>
    </cfRule>
  </conditionalFormatting>
  <conditionalFormatting sqref="E6:H6">
    <cfRule type="notContainsBlanks" dxfId="6" priority="11" stopIfTrue="1">
      <formula>LEN(TRIM(E6))&gt;0</formula>
    </cfRule>
  </conditionalFormatting>
  <conditionalFormatting sqref="E9:H9">
    <cfRule type="notContainsBlanks" dxfId="5" priority="10" stopIfTrue="1">
      <formula>LEN(TRIM(E9))&gt;0</formula>
    </cfRule>
  </conditionalFormatting>
  <conditionalFormatting sqref="G67:T67">
    <cfRule type="notContainsBlanks" dxfId="4" priority="9" stopIfTrue="1">
      <formula>LEN(TRIM(G67))&gt;0</formula>
    </cfRule>
  </conditionalFormatting>
  <conditionalFormatting sqref="G69">
    <cfRule type="cellIs" dxfId="3" priority="5" stopIfTrue="1" operator="lessThan">
      <formula>1.25</formula>
    </cfRule>
    <cfRule type="cellIs" dxfId="2" priority="6" stopIfTrue="1" operator="greaterThanOrEqual">
      <formula>1.25</formula>
    </cfRule>
  </conditionalFormatting>
  <conditionalFormatting sqref="G68:T68">
    <cfRule type="cellIs" dxfId="1" priority="1" stopIfTrue="1" operator="lessThan">
      <formula>1.25</formula>
    </cfRule>
    <cfRule type="cellIs" dxfId="0" priority="2" stopIfTrue="1" operator="greaterThanOrEqual">
      <formula>1.25</formula>
    </cfRule>
  </conditionalFormatting>
  <pageMargins left="0.7" right="0.7" top="0.75" bottom="0.75" header="0.3" footer="0.3"/>
  <pageSetup paperSize="9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Tarbimine</vt:lpstr>
      <vt:lpstr>Eeldused</vt:lpstr>
      <vt:lpstr>Inv_laen</vt:lpstr>
      <vt:lpstr>Rahavood</vt:lpstr>
      <vt:lpstr>Fin liigiti</vt:lpstr>
      <vt:lpstr>Tabel - Eeldused</vt:lpstr>
      <vt:lpstr>Tabel - tulud kulud</vt:lpstr>
      <vt:lpstr>Tabel - finatseerimise allikad</vt:lpstr>
    </vt:vector>
  </TitlesOfParts>
  <Company>Väärtusinsener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rik</cp:lastModifiedBy>
  <cp:lastPrinted>2021-07-12T20:54:53Z</cp:lastPrinted>
  <dcterms:created xsi:type="dcterms:W3CDTF">2008-04-11T09:49:45Z</dcterms:created>
  <dcterms:modified xsi:type="dcterms:W3CDTF">2022-04-07T10:44:55Z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